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РАБОТА\"/>
    </mc:Choice>
  </mc:AlternateContent>
  <bookViews>
    <workbookView xWindow="0" yWindow="0" windowWidth="24000" windowHeight="9150"/>
  </bookViews>
  <sheets>
    <sheet name="Лист2" sheetId="2" r:id="rId1"/>
    <sheet name="ГОСП баз" sheetId="5" state="hidden" r:id="rId2"/>
    <sheet name="ГОСП баз (2)" sheetId="7" state="hidden" r:id="rId3"/>
    <sheet name="ГОСП факт" sheetId="6" state="hidden" r:id="rId4"/>
    <sheet name="Лист4" sheetId="4" state="hidden" r:id="rId5"/>
    <sheet name="Лист3" sheetId="3" state="hidden" r:id="rId6"/>
  </sheets>
  <definedNames>
    <definedName name="а">Лист4!$H$3</definedName>
    <definedName name="а1">Лист4!$AJ$3:$AJ$28</definedName>
    <definedName name="а2">Лист4!$BK$3:$BK$4</definedName>
    <definedName name="б">Лист4!$I$3:$I$14</definedName>
    <definedName name="б1">Лист4!$AK$3</definedName>
    <definedName name="в">Лист4!$J$3:$J$26</definedName>
    <definedName name="в2">Лист4!$BL$3:$BL$7</definedName>
    <definedName name="г">Лист4!$K$3:$K$9</definedName>
    <definedName name="г1">Лист4!$AL$3</definedName>
    <definedName name="г2">Лист4!$BM$3</definedName>
    <definedName name="д">Лист4!$L$3:$L$4</definedName>
    <definedName name="д1">Лист4!$AM$3</definedName>
    <definedName name="д2">Лист4!$BN$3:$BN$5</definedName>
    <definedName name="е">Лист4!$M$3:$M$7</definedName>
    <definedName name="е1">Лист4!$AN$3:$AN$5</definedName>
    <definedName name="е2">Лист4!$BO$3:$BO$5</definedName>
    <definedName name="ж">Лист4!$N$3</definedName>
    <definedName name="ж1">Лист4!$AO$3:$AO$9</definedName>
    <definedName name="ж2">Лист4!$BP$3:$BP$7</definedName>
    <definedName name="з">Лист4!$O$3</definedName>
    <definedName name="з1">Лист4!$AP$3</definedName>
    <definedName name="з2">Лист4!$BQ$3</definedName>
    <definedName name="и">Лист4!$P$3:$P$12</definedName>
    <definedName name="и1">Лист4!$AQ$3</definedName>
    <definedName name="к">Лист4!$Q$3:$Q$4</definedName>
    <definedName name="к1">Лист4!$AR$3:$AR$5</definedName>
    <definedName name="л">Лист4!$R$3:$R$8</definedName>
    <definedName name="л1">Лист4!$AS$3:$AS$16</definedName>
    <definedName name="л2">Лист4!$BR$3</definedName>
    <definedName name="м">Лист4!$S$3:$S$7</definedName>
    <definedName name="м1">Лист4!$AT$3:$AT$5</definedName>
    <definedName name="м2">Лист4!$BS$3:$BS$18</definedName>
    <definedName name="н">Лист4!$T$3</definedName>
    <definedName name="н1">Лист4!$AU$3:$AU$4</definedName>
    <definedName name="н2">Лист4!$BT$3:$BT$5</definedName>
    <definedName name="о">Лист4!$U$3:$U$5</definedName>
    <definedName name="о1">Лист4!$AV$3:$AV$11</definedName>
    <definedName name="о2">Лист4!$BU$3:$BU$4</definedName>
    <definedName name="_xlnm.Print_Area" localSheetId="0">Лист2!$A$1:$H$99</definedName>
    <definedName name="п">Лист4!$V$3:$V$4</definedName>
    <definedName name="п1">Лист4!$AW$3:$AW$6</definedName>
    <definedName name="п2">Лист4!$BV$3:$BV$27</definedName>
    <definedName name="р">Лист4!$W$3:$W$28</definedName>
    <definedName name="р1">Лист4!$AX$3:$AX$5</definedName>
    <definedName name="р2">Лист4!$BW$3:$BW$4</definedName>
    <definedName name="с">Лист4!$X$3</definedName>
    <definedName name="с1">Лист4!$AY$3</definedName>
    <definedName name="с2">Лист4!$BX$3:$BX$5</definedName>
    <definedName name="т">Лист4!$Y$3</definedName>
    <definedName name="т1">Лист4!$AZ$3:$AZ$4</definedName>
    <definedName name="т2">Лист4!$BY$3</definedName>
    <definedName name="у">Лист4!$Z$3</definedName>
    <definedName name="у1">Лист4!$BA$3:$BA$6</definedName>
    <definedName name="у2">Лист4!$BZ$3:$BZ$17</definedName>
    <definedName name="ф">Лист4!$AA$3</definedName>
    <definedName name="ф1">Лист4!$BB$3:$BB$18</definedName>
    <definedName name="ф2">Лист4!$CA$3:$CA$4</definedName>
    <definedName name="х">Лист4!$AB$3:$AB$21</definedName>
    <definedName name="х1">Лист4!$BC$3:$BC$4</definedName>
    <definedName name="х2">Лист4!$CB$3:$CB$9</definedName>
    <definedName name="ц">Лист4!$AC$3</definedName>
    <definedName name="ц1">Лист4!$BD$3:$BD$5</definedName>
    <definedName name="ц2">Лист4!$CC$3:$CC$52</definedName>
    <definedName name="ч">Лист4!$AD$3:$AD$9</definedName>
    <definedName name="ч1">Лист4!$BE$3:$BE$3</definedName>
    <definedName name="ч2">Лист4!$CD$3:$CD$9</definedName>
    <definedName name="ш">Лист4!$AE$3:$AE$10</definedName>
    <definedName name="ш1">Лист4!$BF$3</definedName>
    <definedName name="ш2">Лист4!$CE$3</definedName>
    <definedName name="щ">Лист4!$AF$3:$AF$5</definedName>
    <definedName name="щ1">Лист4!$BG$3:$BG$5</definedName>
    <definedName name="э">Лист4!$AG$3:$AG$13</definedName>
    <definedName name="э1">Лист4!$BH$3:$BH$17</definedName>
    <definedName name="ю">Лист4!$AH$3:$AH$5</definedName>
    <definedName name="ю1">Лист4!$BI$3:$BI$8</definedName>
    <definedName name="я">Лист4!$AI$3:$AI$7</definedName>
    <definedName name="я1">Лист4!$BJ$3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" i="2" l="1"/>
  <c r="F95" i="2"/>
  <c r="B72" i="2"/>
  <c r="B71" i="2"/>
  <c r="G67" i="2"/>
  <c r="G66" i="2"/>
  <c r="G65" i="2"/>
  <c r="G64" i="2"/>
  <c r="A60" i="2"/>
  <c r="F47" i="2"/>
  <c r="F41" i="2" l="1"/>
  <c r="F93" i="2" s="1"/>
  <c r="F94" i="2" s="1"/>
  <c r="G96" i="2"/>
  <c r="F96" i="2"/>
  <c r="F91" i="2"/>
  <c r="H86" i="2"/>
  <c r="H99" i="2" s="1"/>
  <c r="H85" i="2"/>
  <c r="H98" i="2" s="1"/>
  <c r="G61" i="2"/>
  <c r="G60" i="2"/>
  <c r="B86" i="2"/>
  <c r="B99" i="2" s="1"/>
  <c r="B85" i="2"/>
  <c r="B98" i="2" s="1"/>
  <c r="A61" i="2"/>
  <c r="L24" i="7"/>
  <c r="J24" i="7"/>
  <c r="H24" i="7"/>
  <c r="F24" i="7"/>
  <c r="D24" i="7"/>
  <c r="L23" i="7"/>
  <c r="J23" i="7"/>
  <c r="H23" i="7"/>
  <c r="F23" i="7"/>
  <c r="D23" i="7"/>
  <c r="L22" i="7"/>
  <c r="J22" i="7"/>
  <c r="H22" i="7"/>
  <c r="F22" i="7"/>
  <c r="D22" i="7"/>
  <c r="L21" i="7"/>
  <c r="J21" i="7"/>
  <c r="H21" i="7"/>
  <c r="F21" i="7"/>
  <c r="D21" i="7"/>
  <c r="L20" i="7"/>
  <c r="J20" i="7"/>
  <c r="H20" i="7"/>
  <c r="F20" i="7"/>
  <c r="D20" i="7"/>
  <c r="L19" i="7"/>
  <c r="J19" i="7"/>
  <c r="H19" i="7"/>
  <c r="F19" i="7"/>
  <c r="D19" i="7"/>
  <c r="L18" i="7"/>
  <c r="J18" i="7"/>
  <c r="H18" i="7"/>
  <c r="F18" i="7"/>
  <c r="D18" i="7"/>
  <c r="L17" i="7"/>
  <c r="J17" i="7"/>
  <c r="H17" i="7"/>
  <c r="F17" i="7"/>
  <c r="D17" i="7"/>
  <c r="L16" i="7"/>
  <c r="J16" i="7"/>
  <c r="H16" i="7"/>
  <c r="F16" i="7"/>
  <c r="D16" i="7"/>
  <c r="L15" i="7"/>
  <c r="J15" i="7"/>
  <c r="H15" i="7"/>
  <c r="F15" i="7"/>
  <c r="D15" i="7"/>
  <c r="L14" i="7"/>
  <c r="J14" i="7"/>
  <c r="H14" i="7"/>
  <c r="F14" i="7"/>
  <c r="D14" i="7"/>
  <c r="L13" i="7"/>
  <c r="J13" i="7"/>
  <c r="H13" i="7"/>
  <c r="F13" i="7"/>
  <c r="D13" i="7"/>
  <c r="L12" i="7"/>
  <c r="J12" i="7"/>
  <c r="H12" i="7"/>
  <c r="F12" i="7"/>
  <c r="D12" i="7"/>
  <c r="L11" i="7"/>
  <c r="J11" i="7"/>
  <c r="H11" i="7"/>
  <c r="F11" i="7"/>
  <c r="D11" i="7"/>
  <c r="B2" i="7"/>
  <c r="B76" i="2"/>
  <c r="F73" i="2"/>
  <c r="F92" i="2" s="1"/>
  <c r="F72" i="2"/>
  <c r="D196" i="4"/>
  <c r="H47" i="2"/>
  <c r="G47" i="2"/>
  <c r="B52" i="2"/>
  <c r="F71" i="2"/>
  <c r="F50" i="2"/>
  <c r="G32" i="2"/>
  <c r="G33" i="2" s="1"/>
  <c r="I33" i="2" s="1"/>
  <c r="B2" i="6"/>
  <c r="L24" i="6"/>
  <c r="J24" i="6"/>
  <c r="H24" i="6"/>
  <c r="F24" i="6"/>
  <c r="D24" i="6"/>
  <c r="L23" i="6"/>
  <c r="J23" i="6"/>
  <c r="H23" i="6"/>
  <c r="F23" i="6"/>
  <c r="D23" i="6"/>
  <c r="L22" i="6"/>
  <c r="J22" i="6"/>
  <c r="H22" i="6"/>
  <c r="F22" i="6"/>
  <c r="D22" i="6"/>
  <c r="L21" i="6"/>
  <c r="J21" i="6"/>
  <c r="H21" i="6"/>
  <c r="F21" i="6"/>
  <c r="D21" i="6"/>
  <c r="L20" i="6"/>
  <c r="J20" i="6"/>
  <c r="H20" i="6"/>
  <c r="F20" i="6"/>
  <c r="D20" i="6"/>
  <c r="L19" i="6"/>
  <c r="J19" i="6"/>
  <c r="H19" i="6"/>
  <c r="F19" i="6"/>
  <c r="D19" i="6"/>
  <c r="L18" i="6"/>
  <c r="J18" i="6"/>
  <c r="H18" i="6"/>
  <c r="F18" i="6"/>
  <c r="D18" i="6"/>
  <c r="L17" i="6"/>
  <c r="J17" i="6"/>
  <c r="H17" i="6"/>
  <c r="F17" i="6"/>
  <c r="D17" i="6"/>
  <c r="L16" i="6"/>
  <c r="J16" i="6"/>
  <c r="H16" i="6"/>
  <c r="F16" i="6"/>
  <c r="D16" i="6"/>
  <c r="L15" i="6"/>
  <c r="J15" i="6"/>
  <c r="H15" i="6"/>
  <c r="F15" i="6"/>
  <c r="D15" i="6"/>
  <c r="L14" i="6"/>
  <c r="J14" i="6"/>
  <c r="H14" i="6"/>
  <c r="F14" i="6"/>
  <c r="D14" i="6"/>
  <c r="L13" i="6"/>
  <c r="J13" i="6"/>
  <c r="H13" i="6"/>
  <c r="F13" i="6"/>
  <c r="D13" i="6"/>
  <c r="L12" i="6"/>
  <c r="J12" i="6"/>
  <c r="H12" i="6"/>
  <c r="F12" i="6"/>
  <c r="D12" i="6"/>
  <c r="L11" i="6"/>
  <c r="J11" i="6"/>
  <c r="H11" i="6"/>
  <c r="F11" i="6"/>
  <c r="D11" i="6"/>
  <c r="H36" i="2"/>
  <c r="H37" i="2" s="1"/>
  <c r="H39" i="2" s="1"/>
  <c r="B1" i="6" s="1"/>
  <c r="E1" i="6" s="1"/>
  <c r="B2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H40" i="2" l="1"/>
  <c r="H41" i="2" s="1"/>
  <c r="G98" i="2"/>
  <c r="F90" i="2"/>
  <c r="E96" i="2"/>
  <c r="H91" i="2"/>
  <c r="G68" i="2"/>
  <c r="B82" i="2" s="1"/>
  <c r="G74" i="2"/>
  <c r="B1" i="7" s="1"/>
  <c r="E2" i="7" s="1"/>
  <c r="B58" i="2"/>
  <c r="H72" i="2"/>
  <c r="F2" i="6"/>
  <c r="E2" i="6"/>
  <c r="F1" i="6"/>
  <c r="D2" i="6"/>
  <c r="D1" i="6"/>
  <c r="F74" i="2" l="1"/>
  <c r="F1" i="7"/>
  <c r="E94" i="2"/>
  <c r="D1" i="7"/>
  <c r="F2" i="7"/>
  <c r="D2" i="7"/>
  <c r="J33" i="2"/>
  <c r="E59" i="2"/>
  <c r="I68" i="2"/>
  <c r="B83" i="2" s="1"/>
  <c r="E1" i="7"/>
  <c r="B59" i="2"/>
  <c r="H1" i="6"/>
  <c r="H2" i="6"/>
  <c r="D541" i="4"/>
  <c r="D540" i="4"/>
  <c r="D539" i="4"/>
  <c r="D538" i="4"/>
  <c r="D537" i="4"/>
  <c r="D536" i="4"/>
  <c r="D535" i="4"/>
  <c r="D534" i="4"/>
  <c r="D533" i="4"/>
  <c r="D532" i="4"/>
  <c r="D531" i="4"/>
  <c r="D530" i="4"/>
  <c r="D529" i="4"/>
  <c r="D528" i="4"/>
  <c r="D527" i="4"/>
  <c r="D526" i="4"/>
  <c r="D525" i="4"/>
  <c r="D524" i="4"/>
  <c r="D523" i="4"/>
  <c r="D522" i="4"/>
  <c r="D521" i="4"/>
  <c r="D520" i="4"/>
  <c r="D519" i="4"/>
  <c r="D518" i="4"/>
  <c r="D517" i="4"/>
  <c r="D516" i="4"/>
  <c r="D515" i="4"/>
  <c r="D514" i="4"/>
  <c r="D513" i="4"/>
  <c r="D512" i="4"/>
  <c r="D511" i="4"/>
  <c r="D510" i="4"/>
  <c r="D509" i="4"/>
  <c r="D508" i="4"/>
  <c r="D507" i="4"/>
  <c r="D506" i="4"/>
  <c r="D505" i="4"/>
  <c r="D504" i="4"/>
  <c r="D503" i="4"/>
  <c r="D502" i="4"/>
  <c r="D501" i="4"/>
  <c r="D500" i="4"/>
  <c r="D499" i="4"/>
  <c r="D498" i="4"/>
  <c r="D497" i="4"/>
  <c r="D496" i="4"/>
  <c r="D495" i="4"/>
  <c r="D494" i="4"/>
  <c r="D493" i="4"/>
  <c r="D492" i="4"/>
  <c r="D491" i="4"/>
  <c r="D490" i="4"/>
  <c r="D489" i="4"/>
  <c r="D488" i="4"/>
  <c r="D487" i="4"/>
  <c r="D486" i="4"/>
  <c r="D485" i="4"/>
  <c r="D484" i="4"/>
  <c r="D483" i="4"/>
  <c r="D482" i="4"/>
  <c r="D481" i="4"/>
  <c r="D480" i="4"/>
  <c r="D479" i="4"/>
  <c r="D478" i="4"/>
  <c r="D477" i="4"/>
  <c r="D476" i="4"/>
  <c r="D475" i="4"/>
  <c r="D474" i="4"/>
  <c r="D473" i="4"/>
  <c r="D472" i="4"/>
  <c r="D471" i="4"/>
  <c r="D470" i="4"/>
  <c r="D469" i="4"/>
  <c r="D468" i="4"/>
  <c r="D467" i="4"/>
  <c r="D466" i="4"/>
  <c r="D465" i="4"/>
  <c r="D464" i="4"/>
  <c r="D463" i="4"/>
  <c r="D462" i="4"/>
  <c r="D461" i="4"/>
  <c r="D460" i="4"/>
  <c r="D459" i="4"/>
  <c r="D458" i="4"/>
  <c r="D457" i="4"/>
  <c r="D456" i="4"/>
  <c r="D455" i="4"/>
  <c r="D454" i="4"/>
  <c r="D453" i="4"/>
  <c r="D452" i="4"/>
  <c r="D451" i="4"/>
  <c r="D450" i="4"/>
  <c r="D449" i="4"/>
  <c r="D448" i="4"/>
  <c r="D447" i="4"/>
  <c r="D446" i="4"/>
  <c r="D445" i="4"/>
  <c r="D444" i="4"/>
  <c r="D443" i="4"/>
  <c r="D442" i="4"/>
  <c r="D441" i="4"/>
  <c r="D440" i="4"/>
  <c r="D439" i="4"/>
  <c r="D438" i="4"/>
  <c r="D437" i="4"/>
  <c r="D436" i="4"/>
  <c r="D435" i="4"/>
  <c r="D434" i="4"/>
  <c r="D433" i="4"/>
  <c r="D432" i="4"/>
  <c r="D431" i="4"/>
  <c r="D430" i="4"/>
  <c r="D429" i="4"/>
  <c r="D428" i="4"/>
  <c r="D427" i="4"/>
  <c r="D426" i="4"/>
  <c r="D425" i="4"/>
  <c r="D424" i="4"/>
  <c r="D423" i="4"/>
  <c r="D422" i="4"/>
  <c r="D421" i="4"/>
  <c r="D420" i="4"/>
  <c r="D419" i="4"/>
  <c r="D418" i="4"/>
  <c r="D417" i="4"/>
  <c r="D416" i="4"/>
  <c r="D415" i="4"/>
  <c r="D414" i="4"/>
  <c r="D413" i="4"/>
  <c r="D412" i="4"/>
  <c r="D411" i="4"/>
  <c r="D410" i="4"/>
  <c r="D409" i="4"/>
  <c r="D408" i="4"/>
  <c r="D407" i="4"/>
  <c r="D406" i="4"/>
  <c r="D405" i="4"/>
  <c r="D404" i="4"/>
  <c r="D403" i="4"/>
  <c r="D402" i="4"/>
  <c r="D401" i="4"/>
  <c r="D400" i="4"/>
  <c r="D399" i="4"/>
  <c r="D398" i="4"/>
  <c r="D397" i="4"/>
  <c r="D396" i="4"/>
  <c r="D395" i="4"/>
  <c r="D394" i="4"/>
  <c r="D393" i="4"/>
  <c r="D392" i="4"/>
  <c r="D391" i="4"/>
  <c r="D390" i="4"/>
  <c r="D389" i="4"/>
  <c r="D388" i="4"/>
  <c r="D387" i="4"/>
  <c r="D386" i="4"/>
  <c r="D385" i="4"/>
  <c r="D384" i="4"/>
  <c r="D383" i="4"/>
  <c r="D382" i="4"/>
  <c r="D381" i="4"/>
  <c r="D380" i="4"/>
  <c r="D379" i="4"/>
  <c r="D378" i="4"/>
  <c r="D377" i="4"/>
  <c r="D376" i="4"/>
  <c r="D375" i="4"/>
  <c r="D374" i="4"/>
  <c r="D373" i="4"/>
  <c r="D372" i="4"/>
  <c r="D371" i="4"/>
  <c r="D370" i="4"/>
  <c r="D369" i="4"/>
  <c r="D368" i="4"/>
  <c r="D367" i="4"/>
  <c r="D366" i="4"/>
  <c r="D365" i="4"/>
  <c r="D364" i="4"/>
  <c r="D363" i="4"/>
  <c r="D362" i="4"/>
  <c r="D361" i="4"/>
  <c r="D360" i="4"/>
  <c r="D359" i="4"/>
  <c r="D358" i="4"/>
  <c r="D357" i="4"/>
  <c r="D356" i="4"/>
  <c r="D355" i="4"/>
  <c r="D354" i="4"/>
  <c r="D353" i="4"/>
  <c r="D352" i="4"/>
  <c r="D351" i="4"/>
  <c r="D350" i="4"/>
  <c r="D349" i="4"/>
  <c r="D348" i="4"/>
  <c r="D347" i="4"/>
  <c r="D346" i="4"/>
  <c r="D345" i="4"/>
  <c r="D344" i="4"/>
  <c r="D343" i="4"/>
  <c r="D342" i="4"/>
  <c r="D341" i="4"/>
  <c r="D340" i="4"/>
  <c r="D339" i="4"/>
  <c r="D338" i="4"/>
  <c r="D337" i="4"/>
  <c r="D336" i="4"/>
  <c r="D335" i="4"/>
  <c r="D334" i="4"/>
  <c r="D333" i="4"/>
  <c r="D332" i="4"/>
  <c r="D331" i="4"/>
  <c r="D330" i="4"/>
  <c r="D329" i="4"/>
  <c r="D328" i="4"/>
  <c r="D327" i="4"/>
  <c r="D326" i="4"/>
  <c r="D325" i="4"/>
  <c r="D324" i="4"/>
  <c r="D323" i="4"/>
  <c r="D322" i="4"/>
  <c r="D321" i="4"/>
  <c r="D320" i="4"/>
  <c r="D319" i="4"/>
  <c r="D318" i="4"/>
  <c r="D317" i="4"/>
  <c r="D316" i="4"/>
  <c r="D315" i="4"/>
  <c r="D314" i="4"/>
  <c r="D313" i="4"/>
  <c r="D312" i="4"/>
  <c r="D311" i="4"/>
  <c r="D310" i="4"/>
  <c r="D309" i="4"/>
  <c r="D308" i="4"/>
  <c r="D307" i="4"/>
  <c r="D306" i="4"/>
  <c r="D305" i="4"/>
  <c r="D304" i="4"/>
  <c r="D303" i="4"/>
  <c r="D302" i="4"/>
  <c r="D301" i="4"/>
  <c r="D300" i="4"/>
  <c r="D299" i="4"/>
  <c r="D298" i="4"/>
  <c r="D297" i="4"/>
  <c r="D296" i="4"/>
  <c r="D295" i="4"/>
  <c r="D294" i="4"/>
  <c r="D293" i="4"/>
  <c r="D292" i="4"/>
  <c r="D291" i="4"/>
  <c r="D290" i="4"/>
  <c r="D289" i="4"/>
  <c r="D288" i="4"/>
  <c r="D287" i="4"/>
  <c r="D286" i="4"/>
  <c r="D285" i="4"/>
  <c r="D284" i="4"/>
  <c r="D283" i="4"/>
  <c r="D282" i="4"/>
  <c r="D281" i="4"/>
  <c r="D280" i="4"/>
  <c r="D279" i="4"/>
  <c r="D278" i="4"/>
  <c r="D277" i="4"/>
  <c r="D276" i="4"/>
  <c r="D275" i="4"/>
  <c r="D274" i="4"/>
  <c r="D273" i="4"/>
  <c r="D272" i="4"/>
  <c r="D271" i="4"/>
  <c r="D270" i="4"/>
  <c r="D269" i="4"/>
  <c r="D268" i="4"/>
  <c r="D267" i="4"/>
  <c r="D266" i="4"/>
  <c r="D265" i="4"/>
  <c r="D264" i="4"/>
  <c r="D263" i="4"/>
  <c r="D262" i="4"/>
  <c r="D261" i="4"/>
  <c r="D260" i="4"/>
  <c r="D259" i="4"/>
  <c r="D258" i="4"/>
  <c r="D257" i="4"/>
  <c r="D256" i="4"/>
  <c r="D255" i="4"/>
  <c r="D254" i="4"/>
  <c r="D253" i="4"/>
  <c r="D252" i="4"/>
  <c r="D251" i="4"/>
  <c r="D250" i="4"/>
  <c r="D249" i="4"/>
  <c r="D248" i="4"/>
  <c r="D247" i="4"/>
  <c r="D246" i="4"/>
  <c r="D245" i="4"/>
  <c r="D244" i="4"/>
  <c r="D243" i="4"/>
  <c r="D242" i="4"/>
  <c r="D241" i="4"/>
  <c r="D240" i="4"/>
  <c r="D239" i="4"/>
  <c r="D238" i="4"/>
  <c r="D237" i="4"/>
  <c r="D236" i="4"/>
  <c r="D235" i="4"/>
  <c r="D234" i="4"/>
  <c r="D233" i="4"/>
  <c r="D232" i="4"/>
  <c r="D231" i="4"/>
  <c r="D230" i="4"/>
  <c r="D229" i="4"/>
  <c r="D228" i="4"/>
  <c r="D227" i="4"/>
  <c r="D226" i="4"/>
  <c r="D225" i="4"/>
  <c r="D224" i="4"/>
  <c r="D223" i="4"/>
  <c r="D222" i="4"/>
  <c r="D221" i="4"/>
  <c r="D220" i="4"/>
  <c r="D219" i="4"/>
  <c r="D218" i="4"/>
  <c r="D217" i="4"/>
  <c r="D216" i="4"/>
  <c r="D215" i="4"/>
  <c r="D214" i="4"/>
  <c r="D213" i="4"/>
  <c r="D212" i="4"/>
  <c r="D211" i="4"/>
  <c r="D210" i="4"/>
  <c r="D209" i="4"/>
  <c r="D208" i="4"/>
  <c r="D207" i="4"/>
  <c r="D206" i="4"/>
  <c r="D205" i="4"/>
  <c r="D204" i="4"/>
  <c r="D203" i="4"/>
  <c r="D202" i="4"/>
  <c r="D201" i="4"/>
  <c r="D200" i="4"/>
  <c r="D199" i="4"/>
  <c r="D198" i="4"/>
  <c r="D197" i="4"/>
  <c r="D195" i="4"/>
  <c r="D194" i="4"/>
  <c r="D193" i="4"/>
  <c r="D192" i="4"/>
  <c r="D191" i="4"/>
  <c r="D190" i="4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B1" i="5" s="1"/>
  <c r="H20" i="2" s="1"/>
  <c r="G49" i="2" s="1"/>
  <c r="F49" i="2" s="1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8" i="4"/>
  <c r="F2" i="5" l="1"/>
  <c r="E1" i="5"/>
  <c r="D1" i="5"/>
  <c r="E2" i="5"/>
  <c r="D2" i="5"/>
  <c r="F1" i="5"/>
  <c r="G99" i="2"/>
  <c r="H1" i="7"/>
  <c r="L29" i="7" s="1"/>
  <c r="H2" i="7"/>
  <c r="E45" i="7" s="1"/>
  <c r="E83" i="2"/>
  <c r="J68" i="2"/>
  <c r="E57" i="6"/>
  <c r="K55" i="6"/>
  <c r="F54" i="6"/>
  <c r="L52" i="6"/>
  <c r="G51" i="6"/>
  <c r="M49" i="6"/>
  <c r="H48" i="6"/>
  <c r="C47" i="6"/>
  <c r="I45" i="6"/>
  <c r="L56" i="6"/>
  <c r="G55" i="6"/>
  <c r="M53" i="6"/>
  <c r="H52" i="6"/>
  <c r="C51" i="6"/>
  <c r="I49" i="6"/>
  <c r="D48" i="6"/>
  <c r="J46" i="6"/>
  <c r="E45" i="6"/>
  <c r="H56" i="6"/>
  <c r="C55" i="6"/>
  <c r="I53" i="6"/>
  <c r="D52" i="6"/>
  <c r="J50" i="6"/>
  <c r="E49" i="6"/>
  <c r="K47" i="6"/>
  <c r="F46" i="6"/>
  <c r="D56" i="6"/>
  <c r="J54" i="6"/>
  <c r="E53" i="6"/>
  <c r="K51" i="6"/>
  <c r="F50" i="6"/>
  <c r="L48" i="6"/>
  <c r="G47" i="6"/>
  <c r="M45" i="6"/>
  <c r="M58" i="6"/>
  <c r="F58" i="6"/>
  <c r="F45" i="6"/>
  <c r="K46" i="6"/>
  <c r="E48" i="6"/>
  <c r="J49" i="6"/>
  <c r="D51" i="6"/>
  <c r="I52" i="6"/>
  <c r="C54" i="6"/>
  <c r="H55" i="6"/>
  <c r="M56" i="6"/>
  <c r="G58" i="6"/>
  <c r="D46" i="6"/>
  <c r="I47" i="6"/>
  <c r="C49" i="6"/>
  <c r="H50" i="6"/>
  <c r="M51" i="6"/>
  <c r="G53" i="6"/>
  <c r="L54" i="6"/>
  <c r="F56" i="6"/>
  <c r="K57" i="6"/>
  <c r="H45" i="6"/>
  <c r="M46" i="6"/>
  <c r="G48" i="6"/>
  <c r="L49" i="6"/>
  <c r="F51" i="6"/>
  <c r="K52" i="6"/>
  <c r="E54" i="6"/>
  <c r="J55" i="6"/>
  <c r="D57" i="6"/>
  <c r="I58" i="6"/>
  <c r="C45" i="6"/>
  <c r="M47" i="6"/>
  <c r="G49" i="6"/>
  <c r="F52" i="6"/>
  <c r="K53" i="6"/>
  <c r="J56" i="6"/>
  <c r="D58" i="6"/>
  <c r="L45" i="6"/>
  <c r="F47" i="6"/>
  <c r="K48" i="6"/>
  <c r="J51" i="6"/>
  <c r="D53" i="6"/>
  <c r="C56" i="6"/>
  <c r="J58" i="6"/>
  <c r="J45" i="6"/>
  <c r="D47" i="6"/>
  <c r="I48" i="6"/>
  <c r="C50" i="6"/>
  <c r="H51" i="6"/>
  <c r="M52" i="6"/>
  <c r="G54" i="6"/>
  <c r="L55" i="6"/>
  <c r="F57" i="6"/>
  <c r="K58" i="6"/>
  <c r="H46" i="6"/>
  <c r="L50" i="6"/>
  <c r="E55" i="6"/>
  <c r="E50" i="6"/>
  <c r="I57" i="6"/>
  <c r="C46" i="6"/>
  <c r="H47" i="6"/>
  <c r="M48" i="6"/>
  <c r="G50" i="6"/>
  <c r="L51" i="6"/>
  <c r="F53" i="6"/>
  <c r="K54" i="6"/>
  <c r="E56" i="6"/>
  <c r="J57" i="6"/>
  <c r="G45" i="6"/>
  <c r="L46" i="6"/>
  <c r="F48" i="6"/>
  <c r="K49" i="6"/>
  <c r="E51" i="6"/>
  <c r="J52" i="6"/>
  <c r="D54" i="6"/>
  <c r="I55" i="6"/>
  <c r="C57" i="6"/>
  <c r="H58" i="6"/>
  <c r="E46" i="6"/>
  <c r="J47" i="6"/>
  <c r="D49" i="6"/>
  <c r="I50" i="6"/>
  <c r="C52" i="6"/>
  <c r="H53" i="6"/>
  <c r="M54" i="6"/>
  <c r="G56" i="6"/>
  <c r="L57" i="6"/>
  <c r="G46" i="6"/>
  <c r="E52" i="6"/>
  <c r="C58" i="6"/>
  <c r="E47" i="6"/>
  <c r="C53" i="6"/>
  <c r="L58" i="6"/>
  <c r="C48" i="6"/>
  <c r="L53" i="6"/>
  <c r="H57" i="6"/>
  <c r="K45" i="6"/>
  <c r="K56" i="6"/>
  <c r="M57" i="6"/>
  <c r="L47" i="6"/>
  <c r="J53" i="6"/>
  <c r="J48" i="6"/>
  <c r="H54" i="6"/>
  <c r="H49" i="6"/>
  <c r="I54" i="6"/>
  <c r="E58" i="6"/>
  <c r="G57" i="6"/>
  <c r="G52" i="6"/>
  <c r="F49" i="6"/>
  <c r="D55" i="6"/>
  <c r="D50" i="6"/>
  <c r="M55" i="6"/>
  <c r="D45" i="6"/>
  <c r="M50" i="6"/>
  <c r="F55" i="6"/>
  <c r="K50" i="6"/>
  <c r="I56" i="6"/>
  <c r="I51" i="6"/>
  <c r="I46" i="6"/>
  <c r="F41" i="6"/>
  <c r="L39" i="6"/>
  <c r="G38" i="6"/>
  <c r="M36" i="6"/>
  <c r="H35" i="6"/>
  <c r="C34" i="6"/>
  <c r="I32" i="6"/>
  <c r="D31" i="6"/>
  <c r="J29" i="6"/>
  <c r="E28" i="6"/>
  <c r="M40" i="6"/>
  <c r="H39" i="6"/>
  <c r="C38" i="6"/>
  <c r="I36" i="6"/>
  <c r="D35" i="6"/>
  <c r="J33" i="6"/>
  <c r="E32" i="6"/>
  <c r="K30" i="6"/>
  <c r="F29" i="6"/>
  <c r="I40" i="6"/>
  <c r="D39" i="6"/>
  <c r="J37" i="6"/>
  <c r="E36" i="6"/>
  <c r="K34" i="6"/>
  <c r="F33" i="6"/>
  <c r="L31" i="6"/>
  <c r="G30" i="6"/>
  <c r="M28" i="6"/>
  <c r="J41" i="6"/>
  <c r="E40" i="6"/>
  <c r="K38" i="6"/>
  <c r="F37" i="6"/>
  <c r="L35" i="6"/>
  <c r="G34" i="6"/>
  <c r="M32" i="6"/>
  <c r="H31" i="6"/>
  <c r="C30" i="6"/>
  <c r="I28" i="6"/>
  <c r="C29" i="6"/>
  <c r="H30" i="6"/>
  <c r="M31" i="6"/>
  <c r="G33" i="6"/>
  <c r="L34" i="6"/>
  <c r="F36" i="6"/>
  <c r="K37" i="6"/>
  <c r="E39" i="6"/>
  <c r="J40" i="6"/>
  <c r="K28" i="6"/>
  <c r="E30" i="6"/>
  <c r="J31" i="6"/>
  <c r="D33" i="6"/>
  <c r="I34" i="6"/>
  <c r="C36" i="6"/>
  <c r="H37" i="6"/>
  <c r="M38" i="6"/>
  <c r="G40" i="6"/>
  <c r="L41" i="6"/>
  <c r="D28" i="6"/>
  <c r="I29" i="6"/>
  <c r="C31" i="6"/>
  <c r="H32" i="6"/>
  <c r="M33" i="6"/>
  <c r="G35" i="6"/>
  <c r="L36" i="6"/>
  <c r="F38" i="6"/>
  <c r="K39" i="6"/>
  <c r="E41" i="6"/>
  <c r="C32" i="6"/>
  <c r="M34" i="6"/>
  <c r="L37" i="6"/>
  <c r="K40" i="6"/>
  <c r="M29" i="6"/>
  <c r="G31" i="6"/>
  <c r="L32" i="6"/>
  <c r="K35" i="6"/>
  <c r="E37" i="6"/>
  <c r="J38" i="6"/>
  <c r="D40" i="6"/>
  <c r="G29" i="6"/>
  <c r="L30" i="6"/>
  <c r="F32" i="6"/>
  <c r="K33" i="6"/>
  <c r="E35" i="6"/>
  <c r="J36" i="6"/>
  <c r="D38" i="6"/>
  <c r="I39" i="6"/>
  <c r="C41" i="6"/>
  <c r="D29" i="6"/>
  <c r="I30" i="6"/>
  <c r="H33" i="6"/>
  <c r="G36" i="6"/>
  <c r="F39" i="6"/>
  <c r="H28" i="6"/>
  <c r="F34" i="6"/>
  <c r="I41" i="6"/>
  <c r="F28" i="6"/>
  <c r="K29" i="6"/>
  <c r="E31" i="6"/>
  <c r="J32" i="6"/>
  <c r="D34" i="6"/>
  <c r="I35" i="6"/>
  <c r="C37" i="6"/>
  <c r="H38" i="6"/>
  <c r="M39" i="6"/>
  <c r="G41" i="6"/>
  <c r="C28" i="6"/>
  <c r="H29" i="6"/>
  <c r="M30" i="6"/>
  <c r="G32" i="6"/>
  <c r="L33" i="6"/>
  <c r="F35" i="6"/>
  <c r="K36" i="6"/>
  <c r="E38" i="6"/>
  <c r="J39" i="6"/>
  <c r="D41" i="6"/>
  <c r="L28" i="6"/>
  <c r="F30" i="6"/>
  <c r="K31" i="6"/>
  <c r="E33" i="6"/>
  <c r="J34" i="6"/>
  <c r="D36" i="6"/>
  <c r="I37" i="6"/>
  <c r="C39" i="6"/>
  <c r="H40" i="6"/>
  <c r="M41" i="6"/>
  <c r="I31" i="6"/>
  <c r="G37" i="6"/>
  <c r="K32" i="6"/>
  <c r="I38" i="6"/>
  <c r="I33" i="6"/>
  <c r="G39" i="6"/>
  <c r="F31" i="6"/>
  <c r="D32" i="6"/>
  <c r="C33" i="6"/>
  <c r="L38" i="6"/>
  <c r="G28" i="6"/>
  <c r="E34" i="6"/>
  <c r="C40" i="6"/>
  <c r="E29" i="6"/>
  <c r="C35" i="6"/>
  <c r="L40" i="6"/>
  <c r="J28" i="6"/>
  <c r="H34" i="6"/>
  <c r="F40" i="6"/>
  <c r="L29" i="6"/>
  <c r="J35" i="6"/>
  <c r="H41" i="6"/>
  <c r="J30" i="6"/>
  <c r="H36" i="6"/>
  <c r="D30" i="6"/>
  <c r="M35" i="6"/>
  <c r="K41" i="6"/>
  <c r="D37" i="6"/>
  <c r="M37" i="6"/>
  <c r="F31" i="7" l="1"/>
  <c r="M41" i="7"/>
  <c r="L37" i="7"/>
  <c r="H41" i="7"/>
  <c r="C37" i="7"/>
  <c r="H38" i="7"/>
  <c r="G31" i="7"/>
  <c r="E34" i="7"/>
  <c r="H34" i="7"/>
  <c r="J40" i="7"/>
  <c r="H32" i="7"/>
  <c r="C41" i="7"/>
  <c r="C29" i="7"/>
  <c r="D34" i="7"/>
  <c r="H40" i="7"/>
  <c r="E38" i="7"/>
  <c r="F39" i="7"/>
  <c r="D36" i="7"/>
  <c r="K28" i="7"/>
  <c r="E30" i="7"/>
  <c r="F38" i="7"/>
  <c r="F40" i="7"/>
  <c r="I33" i="7"/>
  <c r="K36" i="7"/>
  <c r="M32" i="7"/>
  <c r="G29" i="7"/>
  <c r="G30" i="7"/>
  <c r="H1" i="5"/>
  <c r="M35" i="5" s="1"/>
  <c r="H2" i="5"/>
  <c r="M46" i="5" s="1"/>
  <c r="L35" i="7"/>
  <c r="F33" i="7"/>
  <c r="G39" i="7"/>
  <c r="K38" i="7"/>
  <c r="E36" i="7"/>
  <c r="J28" i="7"/>
  <c r="E37" i="7"/>
  <c r="E35" i="7"/>
  <c r="C30" i="7"/>
  <c r="J41" i="7"/>
  <c r="D39" i="7"/>
  <c r="C40" i="7"/>
  <c r="E39" i="7"/>
  <c r="E31" i="7"/>
  <c r="J31" i="7"/>
  <c r="K37" i="7"/>
  <c r="G40" i="7"/>
  <c r="F30" i="7"/>
  <c r="F28" i="7"/>
  <c r="D37" i="7"/>
  <c r="C36" i="7"/>
  <c r="I35" i="7"/>
  <c r="J34" i="7"/>
  <c r="C31" i="7"/>
  <c r="L36" i="7"/>
  <c r="K40" i="7"/>
  <c r="D41" i="7"/>
  <c r="H29" i="7"/>
  <c r="C33" i="7"/>
  <c r="L38" i="7"/>
  <c r="M29" i="7"/>
  <c r="K35" i="7"/>
  <c r="I41" i="7"/>
  <c r="J39" i="7"/>
  <c r="C28" i="7"/>
  <c r="K33" i="7"/>
  <c r="I39" i="7"/>
  <c r="D32" i="7"/>
  <c r="M37" i="7"/>
  <c r="F29" i="7"/>
  <c r="E32" i="7"/>
  <c r="D35" i="7"/>
  <c r="C38" i="7"/>
  <c r="M40" i="7"/>
  <c r="J29" i="7"/>
  <c r="I32" i="7"/>
  <c r="H35" i="7"/>
  <c r="G38" i="7"/>
  <c r="I30" i="7"/>
  <c r="I34" i="7"/>
  <c r="I38" i="7"/>
  <c r="I37" i="7"/>
  <c r="M31" i="7"/>
  <c r="E33" i="7"/>
  <c r="G33" i="7"/>
  <c r="K32" i="7"/>
  <c r="M39" i="7"/>
  <c r="J35" i="7"/>
  <c r="K29" i="7"/>
  <c r="G41" i="7"/>
  <c r="D28" i="7"/>
  <c r="M33" i="7"/>
  <c r="K39" i="7"/>
  <c r="M34" i="7"/>
  <c r="F35" i="7"/>
  <c r="D30" i="7"/>
  <c r="M35" i="7"/>
  <c r="K41" i="7"/>
  <c r="L32" i="7"/>
  <c r="J38" i="7"/>
  <c r="G36" i="7"/>
  <c r="L33" i="7"/>
  <c r="L30" i="7"/>
  <c r="J36" i="7"/>
  <c r="E29" i="7"/>
  <c r="C35" i="7"/>
  <c r="L40" i="7"/>
  <c r="K30" i="7"/>
  <c r="J33" i="7"/>
  <c r="I36" i="7"/>
  <c r="H39" i="7"/>
  <c r="E28" i="7"/>
  <c r="D31" i="7"/>
  <c r="C34" i="7"/>
  <c r="M36" i="7"/>
  <c r="F41" i="7"/>
  <c r="H30" i="7"/>
  <c r="D33" i="7"/>
  <c r="H37" i="7"/>
  <c r="L34" i="7"/>
  <c r="C39" i="7"/>
  <c r="F36" i="7"/>
  <c r="M38" i="7"/>
  <c r="K31" i="7"/>
  <c r="L41" i="7"/>
  <c r="J32" i="7"/>
  <c r="L28" i="7"/>
  <c r="I29" i="7"/>
  <c r="G35" i="7"/>
  <c r="E41" i="7"/>
  <c r="C32" i="7"/>
  <c r="G32" i="7"/>
  <c r="I31" i="7"/>
  <c r="G37" i="7"/>
  <c r="H28" i="7"/>
  <c r="F34" i="7"/>
  <c r="D40" i="7"/>
  <c r="H33" i="7"/>
  <c r="M30" i="7"/>
  <c r="F32" i="7"/>
  <c r="D38" i="7"/>
  <c r="J30" i="7"/>
  <c r="H36" i="7"/>
  <c r="I28" i="7"/>
  <c r="H31" i="7"/>
  <c r="G34" i="7"/>
  <c r="F37" i="7"/>
  <c r="E40" i="7"/>
  <c r="M28" i="7"/>
  <c r="L31" i="7"/>
  <c r="K34" i="7"/>
  <c r="J37" i="7"/>
  <c r="G28" i="7"/>
  <c r="L39" i="7"/>
  <c r="D29" i="7"/>
  <c r="I40" i="7"/>
  <c r="I45" i="7"/>
  <c r="E58" i="7"/>
  <c r="E56" i="7"/>
  <c r="F57" i="7"/>
  <c r="G53" i="7"/>
  <c r="D54" i="7"/>
  <c r="H50" i="7"/>
  <c r="C49" i="7"/>
  <c r="J46" i="7"/>
  <c r="F48" i="7"/>
  <c r="D50" i="7"/>
  <c r="C56" i="7"/>
  <c r="M57" i="7"/>
  <c r="C58" i="7"/>
  <c r="M54" i="7"/>
  <c r="L56" i="7"/>
  <c r="I50" i="7"/>
  <c r="L55" i="7"/>
  <c r="I47" i="7"/>
  <c r="L45" i="7"/>
  <c r="I53" i="7"/>
  <c r="L47" i="7"/>
  <c r="I57" i="7"/>
  <c r="E55" i="7"/>
  <c r="M58" i="7"/>
  <c r="L48" i="7"/>
  <c r="J58" i="7"/>
  <c r="E57" i="7"/>
  <c r="K53" i="7"/>
  <c r="C47" i="7"/>
  <c r="G49" i="7"/>
  <c r="C51" i="7"/>
  <c r="F51" i="7"/>
  <c r="L53" i="7"/>
  <c r="F53" i="7"/>
  <c r="G48" i="7"/>
  <c r="F47" i="7"/>
  <c r="H54" i="7"/>
  <c r="C53" i="7"/>
  <c r="G58" i="7"/>
  <c r="F54" i="7"/>
  <c r="G55" i="7"/>
  <c r="K56" i="7"/>
  <c r="C50" i="7"/>
  <c r="I52" i="7"/>
  <c r="H58" i="7"/>
  <c r="D56" i="7"/>
  <c r="H49" i="7"/>
  <c r="M47" i="7"/>
  <c r="D55" i="7"/>
  <c r="I58" i="7"/>
  <c r="L54" i="7"/>
  <c r="G50" i="7"/>
  <c r="M49" i="7"/>
  <c r="G47" i="7"/>
  <c r="I48" i="7"/>
  <c r="E50" i="7"/>
  <c r="J52" i="7"/>
  <c r="H45" i="7"/>
  <c r="I51" i="7"/>
  <c r="H56" i="7"/>
  <c r="M53" i="7"/>
  <c r="I46" i="7"/>
  <c r="J56" i="7"/>
  <c r="E52" i="7"/>
  <c r="J55" i="7"/>
  <c r="D51" i="7"/>
  <c r="D49" i="7"/>
  <c r="G56" i="7"/>
  <c r="L58" i="7"/>
  <c r="D52" i="7"/>
  <c r="I56" i="7"/>
  <c r="K46" i="7"/>
  <c r="M55" i="7"/>
  <c r="J45" i="7"/>
  <c r="J48" i="7"/>
  <c r="E48" i="7"/>
  <c r="M51" i="7"/>
  <c r="G51" i="7"/>
  <c r="H52" i="7"/>
  <c r="M50" i="7"/>
  <c r="G45" i="7"/>
  <c r="D46" i="7"/>
  <c r="C52" i="7"/>
  <c r="C55" i="7"/>
  <c r="K51" i="7"/>
  <c r="K58" i="7"/>
  <c r="H57" i="7"/>
  <c r="F49" i="7"/>
  <c r="K52" i="7"/>
  <c r="E47" i="7"/>
  <c r="G57" i="7"/>
  <c r="F46" i="7"/>
  <c r="F55" i="7"/>
  <c r="E51" i="7"/>
  <c r="D58" i="7"/>
  <c r="F52" i="7"/>
  <c r="K54" i="7"/>
  <c r="F56" i="7"/>
  <c r="L52" i="7"/>
  <c r="F50" i="7"/>
  <c r="G54" i="7"/>
  <c r="I54" i="7"/>
  <c r="G46" i="7"/>
  <c r="L49" i="7"/>
  <c r="M48" i="7"/>
  <c r="L46" i="7"/>
  <c r="E54" i="7"/>
  <c r="E53" i="7"/>
  <c r="H47" i="7"/>
  <c r="C45" i="7"/>
  <c r="E46" i="7"/>
  <c r="J57" i="7"/>
  <c r="K47" i="7"/>
  <c r="M56" i="7"/>
  <c r="C46" i="7"/>
  <c r="C54" i="7"/>
  <c r="H48" i="7"/>
  <c r="I49" i="7"/>
  <c r="D45" i="7"/>
  <c r="C57" i="7"/>
  <c r="J47" i="7"/>
  <c r="J49" i="7"/>
  <c r="J50" i="7"/>
  <c r="D48" i="7"/>
  <c r="H51" i="7"/>
  <c r="J51" i="7"/>
  <c r="K49" i="7"/>
  <c r="M46" i="7"/>
  <c r="L57" i="7"/>
  <c r="F58" i="7"/>
  <c r="J54" i="7"/>
  <c r="C48" i="7"/>
  <c r="L50" i="7"/>
  <c r="J53" i="7"/>
  <c r="D57" i="7"/>
  <c r="F45" i="7"/>
  <c r="H55" i="7"/>
  <c r="E49" i="7"/>
  <c r="M45" i="7"/>
  <c r="D47" i="7"/>
  <c r="K48" i="7"/>
  <c r="I55" i="7"/>
  <c r="K57" i="7"/>
  <c r="K45" i="7"/>
  <c r="M52" i="7"/>
  <c r="K50" i="7"/>
  <c r="K55" i="7"/>
  <c r="L51" i="7"/>
  <c r="G52" i="7"/>
  <c r="D53" i="7"/>
  <c r="H46" i="7"/>
  <c r="H53" i="7"/>
  <c r="I26" i="6"/>
  <c r="J26" i="6"/>
  <c r="J43" i="6"/>
  <c r="I43" i="6"/>
  <c r="M58" i="5"/>
  <c r="K28" i="5" l="1"/>
  <c r="G30" i="5"/>
  <c r="J40" i="5"/>
  <c r="K40" i="5"/>
  <c r="J32" i="5"/>
  <c r="E34" i="5"/>
  <c r="K34" i="5"/>
  <c r="I28" i="5"/>
  <c r="H29" i="5"/>
  <c r="C30" i="5"/>
  <c r="K38" i="5"/>
  <c r="E28" i="5"/>
  <c r="C29" i="5"/>
  <c r="H37" i="5"/>
  <c r="D32" i="5"/>
  <c r="E37" i="5"/>
  <c r="M34" i="5"/>
  <c r="E35" i="5"/>
  <c r="G35" i="5"/>
  <c r="I33" i="5"/>
  <c r="D35" i="5"/>
  <c r="F35" i="5"/>
  <c r="M37" i="5"/>
  <c r="L31" i="5"/>
  <c r="L39" i="5"/>
  <c r="K31" i="5"/>
  <c r="C38" i="5"/>
  <c r="C32" i="5"/>
  <c r="E39" i="5"/>
  <c r="G38" i="5"/>
  <c r="I36" i="5"/>
  <c r="J28" i="5"/>
  <c r="J36" i="5"/>
  <c r="C35" i="5"/>
  <c r="H33" i="5"/>
  <c r="H41" i="5"/>
  <c r="D36" i="5"/>
  <c r="M38" i="5"/>
  <c r="I41" i="5"/>
  <c r="F31" i="5"/>
  <c r="F39" i="5"/>
  <c r="D41" i="5"/>
  <c r="L35" i="5"/>
  <c r="K33" i="5"/>
  <c r="E40" i="5"/>
  <c r="K37" i="5"/>
  <c r="E30" i="5"/>
  <c r="E41" i="5"/>
  <c r="G31" i="5"/>
  <c r="G39" i="5"/>
  <c r="I29" i="5"/>
  <c r="I37" i="5"/>
  <c r="C33" i="5"/>
  <c r="F29" i="5"/>
  <c r="F33" i="5"/>
  <c r="F37" i="5"/>
  <c r="F41" i="5"/>
  <c r="C39" i="5"/>
  <c r="L29" i="5"/>
  <c r="L33" i="5"/>
  <c r="L37" i="5"/>
  <c r="L41" i="5"/>
  <c r="D28" i="5"/>
  <c r="G34" i="5"/>
  <c r="M30" i="5"/>
  <c r="I32" i="5"/>
  <c r="I40" i="5"/>
  <c r="D31" i="5"/>
  <c r="J30" i="5"/>
  <c r="J34" i="5"/>
  <c r="J38" i="5"/>
  <c r="M33" i="5"/>
  <c r="D37" i="5"/>
  <c r="H31" i="5"/>
  <c r="H35" i="5"/>
  <c r="H39" i="5"/>
  <c r="M39" i="5"/>
  <c r="M51" i="5"/>
  <c r="D56" i="5"/>
  <c r="E51" i="5"/>
  <c r="H45" i="5"/>
  <c r="D47" i="5"/>
  <c r="H53" i="5"/>
  <c r="K48" i="5"/>
  <c r="D40" i="5"/>
  <c r="K35" i="5"/>
  <c r="E29" i="5"/>
  <c r="M36" i="5"/>
  <c r="K30" i="5"/>
  <c r="K39" i="5"/>
  <c r="C40" i="5"/>
  <c r="E31" i="5"/>
  <c r="E36" i="5"/>
  <c r="M28" i="5"/>
  <c r="G28" i="5"/>
  <c r="G32" i="5"/>
  <c r="G36" i="5"/>
  <c r="G40" i="5"/>
  <c r="D30" i="5"/>
  <c r="I30" i="5"/>
  <c r="I34" i="5"/>
  <c r="I38" i="5"/>
  <c r="M32" i="5"/>
  <c r="C37" i="5"/>
  <c r="D39" i="5"/>
  <c r="J29" i="5"/>
  <c r="J31" i="5"/>
  <c r="J33" i="5"/>
  <c r="J35" i="5"/>
  <c r="J37" i="5"/>
  <c r="J39" i="5"/>
  <c r="J41" i="5"/>
  <c r="M41" i="5"/>
  <c r="D29" i="5"/>
  <c r="H28" i="5"/>
  <c r="H30" i="5"/>
  <c r="H32" i="5"/>
  <c r="H34" i="5"/>
  <c r="H36" i="5"/>
  <c r="H38" i="5"/>
  <c r="H40" i="5"/>
  <c r="M31" i="5"/>
  <c r="J57" i="5"/>
  <c r="E47" i="5"/>
  <c r="C56" i="5"/>
  <c r="E48" i="5"/>
  <c r="K52" i="5"/>
  <c r="M47" i="5"/>
  <c r="E55" i="5"/>
  <c r="C28" i="5"/>
  <c r="K29" i="5"/>
  <c r="K36" i="5"/>
  <c r="E33" i="5"/>
  <c r="C36" i="5"/>
  <c r="K32" i="5"/>
  <c r="K41" i="5"/>
  <c r="D34" i="5"/>
  <c r="E32" i="5"/>
  <c r="E38" i="5"/>
  <c r="C34" i="5"/>
  <c r="G29" i="5"/>
  <c r="G33" i="5"/>
  <c r="G37" i="5"/>
  <c r="G41" i="5"/>
  <c r="D38" i="5"/>
  <c r="I31" i="5"/>
  <c r="I35" i="5"/>
  <c r="I39" i="5"/>
  <c r="M40" i="5"/>
  <c r="C41" i="5"/>
  <c r="F28" i="5"/>
  <c r="F30" i="5"/>
  <c r="F32" i="5"/>
  <c r="F34" i="5"/>
  <c r="F36" i="5"/>
  <c r="F38" i="5"/>
  <c r="F40" i="5"/>
  <c r="M29" i="5"/>
  <c r="C31" i="5"/>
  <c r="D33" i="5"/>
  <c r="L28" i="5"/>
  <c r="L30" i="5"/>
  <c r="L32" i="5"/>
  <c r="L34" i="5"/>
  <c r="L36" i="5"/>
  <c r="L38" i="5"/>
  <c r="L40" i="5"/>
  <c r="L50" i="5"/>
  <c r="F55" i="5"/>
  <c r="L46" i="5"/>
  <c r="M53" i="5"/>
  <c r="K56" i="5"/>
  <c r="J49" i="5"/>
  <c r="K46" i="5"/>
  <c r="L54" i="5"/>
  <c r="J50" i="5"/>
  <c r="C57" i="5"/>
  <c r="F51" i="5"/>
  <c r="M55" i="5"/>
  <c r="H49" i="5"/>
  <c r="H57" i="5"/>
  <c r="D58" i="5"/>
  <c r="E49" i="5"/>
  <c r="E53" i="5"/>
  <c r="E57" i="5"/>
  <c r="F58" i="5"/>
  <c r="C54" i="5"/>
  <c r="J46" i="5"/>
  <c r="K50" i="5"/>
  <c r="K54" i="5"/>
  <c r="K58" i="5"/>
  <c r="C45" i="5"/>
  <c r="J54" i="5"/>
  <c r="L49" i="5"/>
  <c r="L57" i="5"/>
  <c r="J56" i="5"/>
  <c r="E46" i="5"/>
  <c r="F54" i="5"/>
  <c r="D53" i="5"/>
  <c r="H52" i="5"/>
  <c r="C52" i="5"/>
  <c r="H46" i="5"/>
  <c r="I50" i="5"/>
  <c r="I54" i="5"/>
  <c r="I58" i="5"/>
  <c r="M49" i="5"/>
  <c r="D52" i="5"/>
  <c r="G48" i="5"/>
  <c r="G52" i="5"/>
  <c r="G56" i="5"/>
  <c r="M54" i="5"/>
  <c r="I47" i="5"/>
  <c r="L45" i="5"/>
  <c r="L53" i="5"/>
  <c r="J48" i="5"/>
  <c r="C49" i="5"/>
  <c r="F50" i="5"/>
  <c r="H58" i="5"/>
  <c r="H48" i="5"/>
  <c r="H56" i="5"/>
  <c r="D54" i="5"/>
  <c r="I48" i="5"/>
  <c r="I52" i="5"/>
  <c r="I56" i="5"/>
  <c r="M56" i="5"/>
  <c r="C50" i="5"/>
  <c r="F46" i="5"/>
  <c r="G50" i="5"/>
  <c r="G54" i="5"/>
  <c r="G58" i="5"/>
  <c r="I46" i="5"/>
  <c r="J52" i="5"/>
  <c r="D57" i="5"/>
  <c r="L48" i="5"/>
  <c r="L52" i="5"/>
  <c r="L56" i="5"/>
  <c r="J45" i="5"/>
  <c r="J55" i="5"/>
  <c r="D49" i="5"/>
  <c r="E45" i="5"/>
  <c r="F49" i="5"/>
  <c r="F53" i="5"/>
  <c r="F57" i="5"/>
  <c r="D45" i="5"/>
  <c r="G47" i="5"/>
  <c r="H51" i="5"/>
  <c r="H55" i="5"/>
  <c r="C48" i="5"/>
  <c r="D50" i="5"/>
  <c r="F45" i="5"/>
  <c r="L47" i="5"/>
  <c r="E50" i="5"/>
  <c r="E52" i="5"/>
  <c r="E54" i="5"/>
  <c r="E56" i="5"/>
  <c r="E58" i="5"/>
  <c r="M52" i="5"/>
  <c r="M45" i="5"/>
  <c r="C46" i="5"/>
  <c r="D48" i="5"/>
  <c r="K45" i="5"/>
  <c r="J47" i="5"/>
  <c r="K49" i="5"/>
  <c r="K51" i="5"/>
  <c r="K53" i="5"/>
  <c r="K55" i="5"/>
  <c r="K57" i="5"/>
  <c r="M50" i="5"/>
  <c r="D55" i="5"/>
  <c r="J51" i="5"/>
  <c r="C55" i="5"/>
  <c r="K47" i="5"/>
  <c r="L51" i="5"/>
  <c r="L55" i="5"/>
  <c r="C53" i="5"/>
  <c r="J53" i="5"/>
  <c r="C47" i="5"/>
  <c r="D51" i="5"/>
  <c r="F48" i="5"/>
  <c r="F52" i="5"/>
  <c r="F56" i="5"/>
  <c r="C51" i="5"/>
  <c r="G46" i="5"/>
  <c r="H50" i="5"/>
  <c r="H54" i="5"/>
  <c r="L58" i="5"/>
  <c r="D46" i="5"/>
  <c r="I45" i="5"/>
  <c r="H47" i="5"/>
  <c r="I49" i="5"/>
  <c r="I51" i="5"/>
  <c r="I53" i="5"/>
  <c r="I55" i="5"/>
  <c r="I57" i="5"/>
  <c r="M48" i="5"/>
  <c r="J58" i="5"/>
  <c r="M57" i="5"/>
  <c r="C58" i="5"/>
  <c r="G45" i="5"/>
  <c r="F47" i="5"/>
  <c r="G49" i="5"/>
  <c r="G51" i="5"/>
  <c r="G53" i="5"/>
  <c r="G55" i="5"/>
  <c r="G57" i="5"/>
  <c r="I26" i="7"/>
  <c r="J26" i="7"/>
  <c r="I43" i="7"/>
  <c r="J43" i="7"/>
  <c r="B4" i="6"/>
  <c r="A4" i="6"/>
  <c r="A4" i="7" l="1"/>
  <c r="J26" i="5"/>
  <c r="I26" i="5"/>
  <c r="J43" i="5"/>
  <c r="I43" i="5"/>
  <c r="B4" i="7"/>
  <c r="G80" i="2" s="1"/>
  <c r="G86" i="2" s="1"/>
  <c r="D4" i="7"/>
  <c r="B78" i="2" s="1"/>
  <c r="G78" i="2"/>
  <c r="A4" i="5" l="1"/>
  <c r="G54" i="2" s="1"/>
  <c r="H60" i="2" s="1"/>
  <c r="B4" i="5"/>
  <c r="G56" i="2" s="1"/>
  <c r="H61" i="2" s="1"/>
  <c r="G85" i="2"/>
  <c r="G15" i="2" s="1"/>
  <c r="G16" i="2" s="1"/>
  <c r="H16" i="2" s="1"/>
  <c r="D5" i="7"/>
  <c r="B80" i="2" s="1"/>
  <c r="D4" i="5"/>
  <c r="B54" i="2" s="1"/>
  <c r="D5" i="5" l="1"/>
  <c r="B56" i="2" s="1"/>
</calcChain>
</file>

<file path=xl/sharedStrings.xml><?xml version="1.0" encoding="utf-8"?>
<sst xmlns="http://schemas.openxmlformats.org/spreadsheetml/2006/main" count="1279" uniqueCount="665">
  <si>
    <t>о фактических значениях годовых удельных величин расхода энергетических ресурсов</t>
  </si>
  <si>
    <t>ДЕКЛАРАЦИЯ</t>
  </si>
  <si>
    <t>БАЗОВЫЙ УРОВЕНЬ УДЕЛЬНОГО ГОДОВОГО РАСХОДА ЭНЕРГЕТИЧЕСКИХ РЕСУРСОВ В МНОГОКВАРТИРНОМ ДОМЕ, ОТРАЖАЮЩИЙ СУММАРНЫЙ УДЕЛЬНЫЙ ГОДОВОЙ РАСХОД ТЕПЛОВОЙ ЭНЕРГИИ НА ОТОПЛЕНИЕ, ВЕНТИЛЯЦИЮ, ГОРЯЧЕЕ ВОДОСНАБЖЕНИЕ, А ТАКЖЕ НА ОБЩЕДОМОВЫЕ НУЖДЫ, МНОГОКВАРТИРНЫХ ЖИЛЫХ ДОМОВ, кВт ч/м2</t>
  </si>
  <si>
    <t xml:space="preserve">Наименование показателя </t>
  </si>
  <si>
    <t xml:space="preserve">°С сут. отопит. периода </t>
  </si>
  <si>
    <t xml:space="preserve">Этажность многоквартирного дома </t>
  </si>
  <si>
    <t xml:space="preserve">  12 эт. </t>
  </si>
  <si>
    <t xml:space="preserve">Расход тепловой энергии на отопление, вентиляцию, горячее водоснабжение и электроэнергии на общедомовые нужды &lt;*&gt; </t>
  </si>
  <si>
    <t>в том числе тепловой энергии на отопление и вентиляцию</t>
  </si>
  <si>
    <t>дата начала периода, за который представляется декларация:</t>
  </si>
  <si>
    <t>дата окончания периода, за который представляется декларация:</t>
  </si>
  <si>
    <t>класс энергетической эффективности многоквартирного дома</t>
  </si>
  <si>
    <t>дата его присвоения класса энергетической эффективности многоквартирного дома</t>
  </si>
  <si>
    <t>не присвоен</t>
  </si>
  <si>
    <t>---</t>
  </si>
  <si>
    <t>Республика, край, область, пункт</t>
  </si>
  <si>
    <r>
      <t>£</t>
    </r>
    <r>
      <rPr>
        <sz val="6"/>
        <color theme="1"/>
        <rFont val="Times New Roman"/>
        <family val="1"/>
        <charset val="204"/>
      </rPr>
      <t> 8 °С</t>
    </r>
  </si>
  <si>
    <t>продолжительность</t>
  </si>
  <si>
    <t>средняя температура</t>
  </si>
  <si>
    <t>РОССИЙСКАЯ ФЕДЕРАЦИЯ</t>
  </si>
  <si>
    <t>Республика Адыгея</t>
  </si>
  <si>
    <t>Майкоп</t>
  </si>
  <si>
    <t>Алтайский край</t>
  </si>
  <si>
    <t>Республика Алтай</t>
  </si>
  <si>
    <t>Алейск</t>
  </si>
  <si>
    <t>Беля</t>
  </si>
  <si>
    <t>Катанда</t>
  </si>
  <si>
    <t>С</t>
  </si>
  <si>
    <t>В</t>
  </si>
  <si>
    <t>Онгудай</t>
  </si>
  <si>
    <t>Родино</t>
  </si>
  <si>
    <t>Тогул</t>
  </si>
  <si>
    <t>Амурская область</t>
  </si>
  <si>
    <t>Белогорск</t>
  </si>
  <si>
    <t>Братолюбовка</t>
  </si>
  <si>
    <t>Бысса</t>
  </si>
  <si>
    <t>Гош</t>
  </si>
  <si>
    <t>Дамбуки</t>
  </si>
  <si>
    <t>Ерофей Павлович</t>
  </si>
  <si>
    <t>Завитинск</t>
  </si>
  <si>
    <t>Зея</t>
  </si>
  <si>
    <t>Норский Склад</t>
  </si>
  <si>
    <t>Огорон</t>
  </si>
  <si>
    <t>Поярково</t>
  </si>
  <si>
    <t>Свободный</t>
  </si>
  <si>
    <t>Средняя Нюкжа</t>
  </si>
  <si>
    <t>Тыган-Уркан</t>
  </si>
  <si>
    <t>Тында</t>
  </si>
  <si>
    <t>Унаха</t>
  </si>
  <si>
    <t>Шимановск</t>
  </si>
  <si>
    <t>Архангельская область</t>
  </si>
  <si>
    <t>Борковская</t>
  </si>
  <si>
    <t>Емецк</t>
  </si>
  <si>
    <t>Астраханская область</t>
  </si>
  <si>
    <t>Республика Башкортостан</t>
  </si>
  <si>
    <t>Белорецк</t>
  </si>
  <si>
    <t>Мелеуз</t>
  </si>
  <si>
    <t>Белгородская область</t>
  </si>
  <si>
    <t>Белгород</t>
  </si>
  <si>
    <t>Брянская область</t>
  </si>
  <si>
    <t>Республика Бурятия</t>
  </si>
  <si>
    <t>Монды</t>
  </si>
  <si>
    <t>Уакит</t>
  </si>
  <si>
    <t>Хоринск</t>
  </si>
  <si>
    <t>Владимирская область</t>
  </si>
  <si>
    <t>Владимир</t>
  </si>
  <si>
    <t>Муром</t>
  </si>
  <si>
    <t>Волгоградская область</t>
  </si>
  <si>
    <t>Камышин</t>
  </si>
  <si>
    <t>Костычевка</t>
  </si>
  <si>
    <t>Котельниково</t>
  </si>
  <si>
    <t>Новоаннинский</t>
  </si>
  <si>
    <t>Вологодская область</t>
  </si>
  <si>
    <t>Бабаево</t>
  </si>
  <si>
    <t>Воронежская область</t>
  </si>
  <si>
    <t>Республика Дагестан</t>
  </si>
  <si>
    <t>Южно-Сухокумск</t>
  </si>
  <si>
    <t>Ивановская область</t>
  </si>
  <si>
    <t>Иваново</t>
  </si>
  <si>
    <t>Кинешма</t>
  </si>
  <si>
    <t>Иркутская область</t>
  </si>
  <si>
    <t>Алыгджер</t>
  </si>
  <si>
    <t>Братск</t>
  </si>
  <si>
    <t>Дубровское</t>
  </si>
  <si>
    <t>Зима</t>
  </si>
  <si>
    <t>Илимск</t>
  </si>
  <si>
    <t>Ичера</t>
  </si>
  <si>
    <t>Мама</t>
  </si>
  <si>
    <t>Марково</t>
  </si>
  <si>
    <t>Невон</t>
  </si>
  <si>
    <t>Непа</t>
  </si>
  <si>
    <t>Преображенка</t>
  </si>
  <si>
    <t>Слюдянка</t>
  </si>
  <si>
    <t>Усть-Ордынский - Усть-Ордынский Бурятский АО</t>
  </si>
  <si>
    <t>Кабардино-Балкарская Республика</t>
  </si>
  <si>
    <t>Нальчик</t>
  </si>
  <si>
    <t>Калининградская область</t>
  </si>
  <si>
    <t>Республика Калмыкия</t>
  </si>
  <si>
    <t>Калужская область</t>
  </si>
  <si>
    <t>Калуга</t>
  </si>
  <si>
    <t>Камчатская область</t>
  </si>
  <si>
    <t>Козыревск</t>
  </si>
  <si>
    <t>Мильково</t>
  </si>
  <si>
    <t>Кроноки</t>
  </si>
  <si>
    <t>Ука</t>
  </si>
  <si>
    <t>Октябрьская</t>
  </si>
  <si>
    <t>Усть-Камчатск</t>
  </si>
  <si>
    <t>Карачаево-Черкесская Республика</t>
  </si>
  <si>
    <t>Черкесск</t>
  </si>
  <si>
    <t>Республика Карелия</t>
  </si>
  <si>
    <t>Лоухи</t>
  </si>
  <si>
    <t>Олонец</t>
  </si>
  <si>
    <t>Кемеровская область</t>
  </si>
  <si>
    <t>Киселевск</t>
  </si>
  <si>
    <t>Кондома</t>
  </si>
  <si>
    <t>Мариинск</t>
  </si>
  <si>
    <t>Топки</t>
  </si>
  <si>
    <t>Усть-Кабырза</t>
  </si>
  <si>
    <t>Кировская область</t>
  </si>
  <si>
    <t>Вятка</t>
  </si>
  <si>
    <t>Нагорское</t>
  </si>
  <si>
    <t>Савали</t>
  </si>
  <si>
    <t>Республика Коми</t>
  </si>
  <si>
    <t>Вендинга</t>
  </si>
  <si>
    <t>Воркута</t>
  </si>
  <si>
    <t>Объячево</t>
  </si>
  <si>
    <t>Усть-Щугор</t>
  </si>
  <si>
    <t>Ухта</t>
  </si>
  <si>
    <t>Костромская область</t>
  </si>
  <si>
    <t>Кострома</t>
  </si>
  <si>
    <t>Чухлома</t>
  </si>
  <si>
    <t>Шарья</t>
  </si>
  <si>
    <t>Краснодарский край</t>
  </si>
  <si>
    <t>Красная Поляна</t>
  </si>
  <si>
    <t>Приморско-Ахтарск</t>
  </si>
  <si>
    <t>Красноярский край</t>
  </si>
  <si>
    <t>Боготол</t>
  </si>
  <si>
    <t>Вельмо</t>
  </si>
  <si>
    <t>Енисейск</t>
  </si>
  <si>
    <t>Канск</t>
  </si>
  <si>
    <t>Кежма</t>
  </si>
  <si>
    <t>Ключи</t>
  </si>
  <si>
    <t>Таимба</t>
  </si>
  <si>
    <t>Троицкое</t>
  </si>
  <si>
    <t>Челюскин, мыс - Таймырский АО</t>
  </si>
  <si>
    <t>Ярцево</t>
  </si>
  <si>
    <t>Курганская область</t>
  </si>
  <si>
    <t>Курская область</t>
  </si>
  <si>
    <t>Липецкая область</t>
  </si>
  <si>
    <t>Липецк</t>
  </si>
  <si>
    <t>Ленинградская область</t>
  </si>
  <si>
    <t>Свирица</t>
  </si>
  <si>
    <t>Магаданская область</t>
  </si>
  <si>
    <t>Аркагала</t>
  </si>
  <si>
    <t>Омсукчан</t>
  </si>
  <si>
    <t>Палатка</t>
  </si>
  <si>
    <t>Среднекан</t>
  </si>
  <si>
    <t>Республика Марий Эл</t>
  </si>
  <si>
    <t>Республика Мордовия</t>
  </si>
  <si>
    <t>Саранск</t>
  </si>
  <si>
    <t>Московская область</t>
  </si>
  <si>
    <t>Дмитров</t>
  </si>
  <si>
    <t>Кашира</t>
  </si>
  <si>
    <t>Мурманская область</t>
  </si>
  <si>
    <t>Ловозеро</t>
  </si>
  <si>
    <t>Мончегорск</t>
  </si>
  <si>
    <t>Ниванкюль</t>
  </si>
  <si>
    <t>Пулозеро</t>
  </si>
  <si>
    <t>Пялица</t>
  </si>
  <si>
    <t>Терско-Орловский</t>
  </si>
  <si>
    <t>Юкспор</t>
  </si>
  <si>
    <t>Нижегородская область</t>
  </si>
  <si>
    <t>Арзамас</t>
  </si>
  <si>
    <t>Выкса</t>
  </si>
  <si>
    <t>Нижний Новгород</t>
  </si>
  <si>
    <t>Новгородская область</t>
  </si>
  <si>
    <t>Боровичи</t>
  </si>
  <si>
    <t>Великий Новгород</t>
  </si>
  <si>
    <t>Новосибирская область</t>
  </si>
  <si>
    <t>Карасук</t>
  </si>
  <si>
    <t>Кочки</t>
  </si>
  <si>
    <t>Кыштовка</t>
  </si>
  <si>
    <t>Чулым</t>
  </si>
  <si>
    <t>Омская область</t>
  </si>
  <si>
    <t>Исиль-Куль</t>
  </si>
  <si>
    <t>Оренбургская область</t>
  </si>
  <si>
    <t>Кувандык</t>
  </si>
  <si>
    <t>Сорочинск</t>
  </si>
  <si>
    <t>Орловская область</t>
  </si>
  <si>
    <t>Пензенская область</t>
  </si>
  <si>
    <t>Пермская область</t>
  </si>
  <si>
    <t>Ножовка</t>
  </si>
  <si>
    <t>Чердынь</t>
  </si>
  <si>
    <t>Приморский край</t>
  </si>
  <si>
    <t>Агзу</t>
  </si>
  <si>
    <t>Анучино</t>
  </si>
  <si>
    <t>Астраханка</t>
  </si>
  <si>
    <t>Богополь</t>
  </si>
  <si>
    <t>Кировский</t>
  </si>
  <si>
    <t>Красный Яр</t>
  </si>
  <si>
    <t>Маргаритово</t>
  </si>
  <si>
    <t>Партизанск</t>
  </si>
  <si>
    <t>Сосуново</t>
  </si>
  <si>
    <t>Чугуевка</t>
  </si>
  <si>
    <t>Псковская область</t>
  </si>
  <si>
    <t>Ростовская область</t>
  </si>
  <si>
    <t>Рязанская область</t>
  </si>
  <si>
    <t>Рязань</t>
  </si>
  <si>
    <t>Самарская область</t>
  </si>
  <si>
    <t>Самара</t>
  </si>
  <si>
    <t>Саратовская область</t>
  </si>
  <si>
    <t>Александров Гай</t>
  </si>
  <si>
    <t>Балашов</t>
  </si>
  <si>
    <t>Сахалинская область</t>
  </si>
  <si>
    <t>Долинск</t>
  </si>
  <si>
    <t>Кировское</t>
  </si>
  <si>
    <t>Корсаков</t>
  </si>
  <si>
    <t>Макаров</t>
  </si>
  <si>
    <t>Оха</t>
  </si>
  <si>
    <t>Рыбновск</t>
  </si>
  <si>
    <t>Холмск</t>
  </si>
  <si>
    <t>Свердловская область</t>
  </si>
  <si>
    <t>Каменск-Уральский</t>
  </si>
  <si>
    <t>Туринск</t>
  </si>
  <si>
    <t>Шамары</t>
  </si>
  <si>
    <t>Республика Северная Осетия - Алания</t>
  </si>
  <si>
    <t>Смоленская область</t>
  </si>
  <si>
    <t>Вязьма</t>
  </si>
  <si>
    <t>Ставропольский край</t>
  </si>
  <si>
    <t>Арзгир</t>
  </si>
  <si>
    <t>Кисловодск</t>
  </si>
  <si>
    <t>Невинномысск</t>
  </si>
  <si>
    <t>Пятигорск</t>
  </si>
  <si>
    <t>Тамбовская область</t>
  </si>
  <si>
    <t>Тамбов</t>
  </si>
  <si>
    <t>Республика Татарстан</t>
  </si>
  <si>
    <t>Бугульма</t>
  </si>
  <si>
    <t>Тверская область</t>
  </si>
  <si>
    <t>Бежецк</t>
  </si>
  <si>
    <t>Ржев</t>
  </si>
  <si>
    <t>Тверь</t>
  </si>
  <si>
    <t>Томская область</t>
  </si>
  <si>
    <t>Республика Тыва</t>
  </si>
  <si>
    <t>Тульская область</t>
  </si>
  <si>
    <t>Тула</t>
  </si>
  <si>
    <t>Тюменская область</t>
  </si>
  <si>
    <t>Демьянское</t>
  </si>
  <si>
    <t>Кондинское - Ханты-Мансийский АО</t>
  </si>
  <si>
    <t>Сосьва</t>
  </si>
  <si>
    <t>Сургут - Ханты-Мансийский АО</t>
  </si>
  <si>
    <t>Угут</t>
  </si>
  <si>
    <t>Уренгой - Ямало-Ненецкий АО</t>
  </si>
  <si>
    <t>Удмуртская Республика</t>
  </si>
  <si>
    <t>Глазов</t>
  </si>
  <si>
    <t>Ульяновская область</t>
  </si>
  <si>
    <t>Сурское</t>
  </si>
  <si>
    <t>Ульяновск</t>
  </si>
  <si>
    <t>Хабаровский край</t>
  </si>
  <si>
    <t>Аян</t>
  </si>
  <si>
    <t>Байдуков</t>
  </si>
  <si>
    <t>Бикин</t>
  </si>
  <si>
    <t>Бира</t>
  </si>
  <si>
    <t>Биробиджан</t>
  </si>
  <si>
    <t>Вяземский</t>
  </si>
  <si>
    <t>Гвасюги</t>
  </si>
  <si>
    <t>Гроссевичи</t>
  </si>
  <si>
    <t>Де-Кастри</t>
  </si>
  <si>
    <t>Комсомольск-на-Амуре</t>
  </si>
  <si>
    <t>Нижнетамбовское</t>
  </si>
  <si>
    <t>Облучье</t>
  </si>
  <si>
    <t>Сизиман</t>
  </si>
  <si>
    <t>Средний Ургал</t>
  </si>
  <si>
    <t>Чумикан</t>
  </si>
  <si>
    <t>Энкэн</t>
  </si>
  <si>
    <t>Республика Хакассия</t>
  </si>
  <si>
    <t>Шира</t>
  </si>
  <si>
    <t>Челябинская область</t>
  </si>
  <si>
    <t>Верхнеуральск</t>
  </si>
  <si>
    <t>Нязепетровск</t>
  </si>
  <si>
    <t>Челябинск</t>
  </si>
  <si>
    <t>Чеченская Республика</t>
  </si>
  <si>
    <t>Читинская область</t>
  </si>
  <si>
    <t>Агинское</t>
  </si>
  <si>
    <t>Акша</t>
  </si>
  <si>
    <t>Александровский Завод</t>
  </si>
  <si>
    <t>Дарасун</t>
  </si>
  <si>
    <t>Нерчинск</t>
  </si>
  <si>
    <t>Средний Калар</t>
  </si>
  <si>
    <t>Тунгокочен</t>
  </si>
  <si>
    <t>Тупик</t>
  </si>
  <si>
    <t>Чувашская Республика</t>
  </si>
  <si>
    <t>Чебоксары</t>
  </si>
  <si>
    <t>Чукотский АО (Магаданская область)</t>
  </si>
  <si>
    <t>Березово</t>
  </si>
  <si>
    <t>Омолон</t>
  </si>
  <si>
    <t>Республика Саха (Якутия)</t>
  </si>
  <si>
    <t>Аллах-Юнь</t>
  </si>
  <si>
    <t>Амга</t>
  </si>
  <si>
    <t>Батамай</t>
  </si>
  <si>
    <t>Бердигястях</t>
  </si>
  <si>
    <t>Буяга</t>
  </si>
  <si>
    <t>Воронцово</t>
  </si>
  <si>
    <t>Джалинда</t>
  </si>
  <si>
    <t>Дружина</t>
  </si>
  <si>
    <t>Екючю</t>
  </si>
  <si>
    <t>Иэма</t>
  </si>
  <si>
    <t>Нера</t>
  </si>
  <si>
    <t>Нюрба</t>
  </si>
  <si>
    <t>Нюя</t>
  </si>
  <si>
    <t>Охотский Перевоз</t>
  </si>
  <si>
    <t>Сангар</t>
  </si>
  <si>
    <t>Сюльдюкар</t>
  </si>
  <si>
    <t>Сюрен-Кюель</t>
  </si>
  <si>
    <t>Томмот</t>
  </si>
  <si>
    <t>Туой-Хая</t>
  </si>
  <si>
    <t>Тяня</t>
  </si>
  <si>
    <t>Усть-Миль</t>
  </si>
  <si>
    <t>Чурапча</t>
  </si>
  <si>
    <t>Эйк</t>
  </si>
  <si>
    <t>Ненецкий АО (Архангельская область)</t>
  </si>
  <si>
    <t>Варандей</t>
  </si>
  <si>
    <t>Коткино</t>
  </si>
  <si>
    <t>Ходовариха</t>
  </si>
  <si>
    <t>Хоседа-Хард</t>
  </si>
  <si>
    <t>Ярославская область</t>
  </si>
  <si>
    <t>Ярославль</t>
  </si>
  <si>
    <t>Барнаул</t>
  </si>
  <si>
    <t>Бийск-Зональная</t>
  </si>
  <si>
    <t>Змеиногорск</t>
  </si>
  <si>
    <t>Кош-Агач</t>
  </si>
  <si>
    <t>Рубцовск</t>
  </si>
  <si>
    <t>Славгород</t>
  </si>
  <si>
    <t>Архара</t>
  </si>
  <si>
    <t>Благовещенск</t>
  </si>
  <si>
    <t>Бомнак</t>
  </si>
  <si>
    <t>Сковородино</t>
  </si>
  <si>
    <t>Усть-Нюкжа</t>
  </si>
  <si>
    <t>Черняево</t>
  </si>
  <si>
    <t>Экимчан</t>
  </si>
  <si>
    <t>Архангельск</t>
  </si>
  <si>
    <t>Койнас</t>
  </si>
  <si>
    <t>Котлас</t>
  </si>
  <si>
    <t>Мезень</t>
  </si>
  <si>
    <t>Онега</t>
  </si>
  <si>
    <t>Астрахань</t>
  </si>
  <si>
    <t>Верхний Баскунчак</t>
  </si>
  <si>
    <t>Дуван</t>
  </si>
  <si>
    <t>Уфа</t>
  </si>
  <si>
    <t>Янаул</t>
  </si>
  <si>
    <t>Брянск</t>
  </si>
  <si>
    <t>Бабушкин</t>
  </si>
  <si>
    <t>Баргузин</t>
  </si>
  <si>
    <t>Багдарин</t>
  </si>
  <si>
    <t>Кяхта</t>
  </si>
  <si>
    <t>Нижнеангарск</t>
  </si>
  <si>
    <t>Сосново-Озерское</t>
  </si>
  <si>
    <t>Улан-Удэ</t>
  </si>
  <si>
    <t>ГСОП</t>
  </si>
  <si>
    <t>Волгоград</t>
  </si>
  <si>
    <t>Эльтон</t>
  </si>
  <si>
    <t>Воронеж</t>
  </si>
  <si>
    <t>БАЗОВЫЙ УРОВЕНЬ УДЕЛЬНОГО ГОДОВОГО РАСХОДА ЭНЕРГЕТИЧЕСКИХ РЕСУРСОВ В МНОГОКВАРТИРНОМ ДОМЕ</t>
  </si>
  <si>
    <t>этаж</t>
  </si>
  <si>
    <t>МИНИМУМ</t>
  </si>
  <si>
    <t>МАКСИМУМ</t>
  </si>
  <si>
    <t>Вологда</t>
  </si>
  <si>
    <t>Вытегра</t>
  </si>
  <si>
    <t>Никольск</t>
  </si>
  <si>
    <t>Тотьма</t>
  </si>
  <si>
    <t>Дербент</t>
  </si>
  <si>
    <t>Махачкала</t>
  </si>
  <si>
    <t>Бодайбо</t>
  </si>
  <si>
    <t>Верхняя Гутара</t>
  </si>
  <si>
    <t>Ербогачен</t>
  </si>
  <si>
    <t>Жигалово</t>
  </si>
  <si>
    <t>Ика</t>
  </si>
  <si>
    <t>Иркутск</t>
  </si>
  <si>
    <t>Киренск</t>
  </si>
  <si>
    <t>Наканно</t>
  </si>
  <si>
    <t>Орлинга</t>
  </si>
  <si>
    <t>Перевоз</t>
  </si>
  <si>
    <t>Саянск</t>
  </si>
  <si>
    <t>Тайшет</t>
  </si>
  <si>
    <t>Тулун</t>
  </si>
  <si>
    <t>Калининград</t>
  </si>
  <si>
    <t>Элиста</t>
  </si>
  <si>
    <t>Апука - Корякский АО</t>
  </si>
  <si>
    <t>Ича - Корякский АО</t>
  </si>
  <si>
    <t>Корф - Корякский АО</t>
  </si>
  <si>
    <t>Лопатка, мыс</t>
  </si>
  <si>
    <t>Начики</t>
  </si>
  <si>
    <t>о. Беринга</t>
  </si>
  <si>
    <t>Оссора - Корякский АО</t>
  </si>
  <si>
    <t>Петропавловск-Камчатский</t>
  </si>
  <si>
    <t>Семлячики</t>
  </si>
  <si>
    <t>Соболево</t>
  </si>
  <si>
    <t>Усть-Воямполка - Корякский АО</t>
  </si>
  <si>
    <t>Усть-Хайрюзово</t>
  </si>
  <si>
    <t>Кемь</t>
  </si>
  <si>
    <t>Паданы</t>
  </si>
  <si>
    <t>Петрозаводск</t>
  </si>
  <si>
    <t>Реболы</t>
  </si>
  <si>
    <t>Сортавала</t>
  </si>
  <si>
    <t>Кемерово</t>
  </si>
  <si>
    <t>Тайга</t>
  </si>
  <si>
    <t>Тисуль</t>
  </si>
  <si>
    <t>Петрунь</t>
  </si>
  <si>
    <t>Печора</t>
  </si>
  <si>
    <t>Сыктывкар</t>
  </si>
  <si>
    <t>Троицко-Печорск</t>
  </si>
  <si>
    <t>Усть-Уса</t>
  </si>
  <si>
    <t>Усть-Цильма</t>
  </si>
  <si>
    <t>Краснодар</t>
  </si>
  <si>
    <t>Сочи</t>
  </si>
  <si>
    <t>Тихорецк</t>
  </si>
  <si>
    <t>Агата</t>
  </si>
  <si>
    <t>Ачинск</t>
  </si>
  <si>
    <t>Байкит - Эвенкийский АО</t>
  </si>
  <si>
    <t>Богучаны</t>
  </si>
  <si>
    <t>Ванавара - Эвенкийский АО</t>
  </si>
  <si>
    <t>Верхнеимбатск</t>
  </si>
  <si>
    <t>Волочанка</t>
  </si>
  <si>
    <t>Диксон - Таймырский АО</t>
  </si>
  <si>
    <t>Дудинка - Таймырский АО</t>
  </si>
  <si>
    <t>Ессей- Эвенкийский АО</t>
  </si>
  <si>
    <t>Игарка</t>
  </si>
  <si>
    <t>Красноярск</t>
  </si>
  <si>
    <t>Минусинск</t>
  </si>
  <si>
    <t>Тура - Эвенкийский АО</t>
  </si>
  <si>
    <t>Туруханск</t>
  </si>
  <si>
    <t>Хатанга - Таймырский АО</t>
  </si>
  <si>
    <t>Курган</t>
  </si>
  <si>
    <t>Фактические показатели</t>
  </si>
  <si>
    <t>Начало отопительного периода</t>
  </si>
  <si>
    <t>Окончание отопительного периода</t>
  </si>
  <si>
    <t>Этажность (усредненная)</t>
  </si>
  <si>
    <t>м2</t>
  </si>
  <si>
    <t>Тип (по уровню комфорта)</t>
  </si>
  <si>
    <t>кВтч/м2</t>
  </si>
  <si>
    <t>Регион</t>
  </si>
  <si>
    <t>Начеленный пункт (ближайший)</t>
  </si>
  <si>
    <t>Плотность заселения</t>
  </si>
  <si>
    <t>Удельные бытовые внутренние теплопоступления</t>
  </si>
  <si>
    <t>Вт/м2</t>
  </si>
  <si>
    <t>°С сут. отопит. периода (ГСОП)</t>
  </si>
  <si>
    <t>Расход тепловой энергии на отопление, вентиляцию, горячее водоснабжение и электроэнергии на общедомовые нужды</t>
  </si>
  <si>
    <t>Этажность жилого дома</t>
  </si>
  <si>
    <t>фактические условия, используемые для приведения к расчетным</t>
  </si>
  <si>
    <t>климатические условия периода представления декларации</t>
  </si>
  <si>
    <t>средняя температура внутреннего воздуха в помещениях</t>
  </si>
  <si>
    <t>плотность заселения</t>
  </si>
  <si>
    <t>качество коммунальных услуг</t>
  </si>
  <si>
    <t>без нарушений</t>
  </si>
  <si>
    <t>средняя температура окружающего воздуха</t>
  </si>
  <si>
    <t>°С</t>
  </si>
  <si>
    <t>продолжительность периода отопления</t>
  </si>
  <si>
    <t>дни</t>
  </si>
  <si>
    <t>учет плотности заселения, удельных бытовых внутренних теплопоступлений</t>
  </si>
  <si>
    <t>базовый уровень удельного годового расхода электрической энергии на общедомовые нужды</t>
  </si>
  <si>
    <t>Наличие лифта</t>
  </si>
  <si>
    <t>нет</t>
  </si>
  <si>
    <t xml:space="preserve">кВт ч/м2 </t>
  </si>
  <si>
    <t>Период со средней суточной температурой воздуха &lt; 8°С</t>
  </si>
  <si>
    <t>Продолжительность, сут</t>
  </si>
  <si>
    <t>Средняя температура воздуха, °С</t>
  </si>
  <si>
    <t>СП 131.13300</t>
  </si>
  <si>
    <t>Базовая средняя температура внутреннего воздуха в помещениях, °С</t>
  </si>
  <si>
    <t>учет климатических условий периода предоставления декларации</t>
  </si>
  <si>
    <t>Количество проживающих, чел</t>
  </si>
  <si>
    <t>(значения приняты за базовые)</t>
  </si>
  <si>
    <t>расчет значения годовых удельных величин расхода энергетических ресурсов (фактические)</t>
  </si>
  <si>
    <t>Период со средней суточной температурой воздуха &lt; 8°С (отопительный)</t>
  </si>
  <si>
    <t>Расход тепловой энергии годовой (по показаниям ОДПУ), Гкал</t>
  </si>
  <si>
    <t>перевод в кВтч/м2</t>
  </si>
  <si>
    <t>Расход электроэнергии на общедомовые нужды, кВтч</t>
  </si>
  <si>
    <t>ФАКТИЧЕСКИЙ УРОВЕНЬ УДЕЛЬНОГО ГОДОВОГО РАСХОДА ЭНЕРГЕТИЧЕСКИХ РЕСУРСОВ В МНОГОКВАРТИРНОМ ДОМЕ</t>
  </si>
  <si>
    <t>%</t>
  </si>
  <si>
    <t>Величина отклонения фактических  значений показателя удельного годового расхода энергетических ресурсов</t>
  </si>
  <si>
    <t>КЛАССЫ ЭНЕРГЕТИЧЕСКОЙ ЭФФЕКТИВНОСТИ</t>
  </si>
  <si>
    <t>Обозначение класса энергетической эффективности</t>
  </si>
  <si>
    <t>Наименование класса энергетической эффективности</t>
  </si>
  <si>
    <t>Величина отклонения значения фактического удельного годового расхода энергетических ресурсов от базового уровня, %</t>
  </si>
  <si>
    <t>А++</t>
  </si>
  <si>
    <t>Высочайший</t>
  </si>
  <si>
    <t>- 60 включительно и менее</t>
  </si>
  <si>
    <t>А+</t>
  </si>
  <si>
    <t>от - 50 включительно до - 60</t>
  </si>
  <si>
    <t>А</t>
  </si>
  <si>
    <t>Очень высокий</t>
  </si>
  <si>
    <t>от - 40 включительно до - 50</t>
  </si>
  <si>
    <t>Высокий</t>
  </si>
  <si>
    <t>от - 30 включительно до - 40</t>
  </si>
  <si>
    <t>Повышенный</t>
  </si>
  <si>
    <t>от - 15 включительно до - 30</t>
  </si>
  <si>
    <t>D</t>
  </si>
  <si>
    <t>Нормальный</t>
  </si>
  <si>
    <t>от 0 включительно до - 15</t>
  </si>
  <si>
    <t>Е</t>
  </si>
  <si>
    <t>Пониженный</t>
  </si>
  <si>
    <t>от + 25 включительно до 0</t>
  </si>
  <si>
    <t>F</t>
  </si>
  <si>
    <t>Низкий</t>
  </si>
  <si>
    <t>от + 50 включительно до +25</t>
  </si>
  <si>
    <t>G</t>
  </si>
  <si>
    <t>Очень низкий</t>
  </si>
  <si>
    <t>более + 50</t>
  </si>
  <si>
    <t>КЛАСС ЭНЕРГЕТИЧЕСКОЙ ЭФФЕКТИВНОСТИ</t>
  </si>
  <si>
    <t>адрес многоквартирного дома:</t>
  </si>
  <si>
    <t>управляющая организация:</t>
  </si>
  <si>
    <t>Основные характеристики многоквартирного дома:</t>
  </si>
  <si>
    <t>ООО "Управляшка"</t>
  </si>
  <si>
    <t>есть</t>
  </si>
  <si>
    <t>Количество подъездов</t>
  </si>
  <si>
    <t>Количество квартир</t>
  </si>
  <si>
    <t>Год ввода в эксплуатацию(капремонта)</t>
  </si>
  <si>
    <t>наличие табюлички указателя класса ЭЭ на фасаде МКД</t>
  </si>
  <si>
    <t>Наличие ИТП с функцией автоматического регулирования температуры теплоносителя</t>
  </si>
  <si>
    <t>Наличие энергоэффективного (светодиодного) освещения мест общего пользования</t>
  </si>
  <si>
    <t>Площадь жилых помещений, м2</t>
  </si>
  <si>
    <t>Площадь мест общего пользования, м2</t>
  </si>
  <si>
    <t>Удельные бытовые внутренние теплопоступления, Вт/м2</t>
  </si>
  <si>
    <t>тех.паспорт МКД</t>
  </si>
  <si>
    <t>Показания ПУ эл/энергии (общедомовые нужды) на конец отчетного периода, кВт</t>
  </si>
  <si>
    <t>Показания ПУ эл/энергии (общедомовые нужды) на начало отчетного периода, кВт</t>
  </si>
  <si>
    <t>Расчет значения годовых удельных величин расхода энергетических ресурсов</t>
  </si>
  <si>
    <t>информационный ресурс http://rp5.ru/</t>
  </si>
  <si>
    <t>СП 50.13330</t>
  </si>
  <si>
    <t>Меркурий 301.1 с/н 568984</t>
  </si>
  <si>
    <t>ВКТ-7  с/н 00561586</t>
  </si>
  <si>
    <t>дата поверки 20.04.2022</t>
  </si>
  <si>
    <t>дата поверки 31.01.2024</t>
  </si>
  <si>
    <t>Средняя температура в жилых помещениях в течение отопительного периода, °С</t>
  </si>
  <si>
    <t>Средняя температура наружного воздуха в течение отопительного периода, °С</t>
  </si>
  <si>
    <t>Показания ОДПУ тепловой энергии на начало отчетного периода (включая ГВС), Гкал</t>
  </si>
  <si>
    <t>Показания ОДПУ тепловой энергии на конец отчетного периода (включая ГВС), Гкал</t>
  </si>
  <si>
    <t>Расчет приведения полученных значений к расчетным условиям</t>
  </si>
  <si>
    <t>Курск</t>
  </si>
  <si>
    <t>Санкт-Петербург</t>
  </si>
  <si>
    <t>Тихвин</t>
  </si>
  <si>
    <t>Брохово</t>
  </si>
  <si>
    <t>Магадан (Нагаева, бухта)</t>
  </si>
  <si>
    <t>Сусуман</t>
  </si>
  <si>
    <t>Йошкар-Ола</t>
  </si>
  <si>
    <t>Москва</t>
  </si>
  <si>
    <t>Вайда-Губа</t>
  </si>
  <si>
    <t>Кандалакша</t>
  </si>
  <si>
    <t>Ковдор</t>
  </si>
  <si>
    <t>Краснощелье</t>
  </si>
  <si>
    <t>Мурманск</t>
  </si>
  <si>
    <t>Териберка</t>
  </si>
  <si>
    <t>Умба</t>
  </si>
  <si>
    <t>Барабинск</t>
  </si>
  <si>
    <t>Болотное</t>
  </si>
  <si>
    <t>Купино</t>
  </si>
  <si>
    <t>Новосибирск</t>
  </si>
  <si>
    <t>Татарск</t>
  </si>
  <si>
    <t>Омск</t>
  </si>
  <si>
    <t>Тара</t>
  </si>
  <si>
    <t>Черлак</t>
  </si>
  <si>
    <t>Оренбург</t>
  </si>
  <si>
    <t>Орел</t>
  </si>
  <si>
    <t>Земетчино</t>
  </si>
  <si>
    <t>Пенза</t>
  </si>
  <si>
    <t>Бисер</t>
  </si>
  <si>
    <t>Пермь</t>
  </si>
  <si>
    <t>Владивосток</t>
  </si>
  <si>
    <t>Дальнереченск</t>
  </si>
  <si>
    <t>Мельничное</t>
  </si>
  <si>
    <t>Посьет</t>
  </si>
  <si>
    <t>Преображение</t>
  </si>
  <si>
    <t>Рудная Пристань</t>
  </si>
  <si>
    <t>Великие Луки</t>
  </si>
  <si>
    <t>Псков</t>
  </si>
  <si>
    <t>Миллерово</t>
  </si>
  <si>
    <t>Ростов-на-Дону</t>
  </si>
  <si>
    <t>Таганрог</t>
  </si>
  <si>
    <t>Саратов</t>
  </si>
  <si>
    <t>Александровск-Сахалинский</t>
  </si>
  <si>
    <t>Курильск</t>
  </si>
  <si>
    <t>Невельск</t>
  </si>
  <si>
    <t>Ноглики</t>
  </si>
  <si>
    <t>Погиби</t>
  </si>
  <si>
    <t>Поронайск</t>
  </si>
  <si>
    <t>Южно-Курильск</t>
  </si>
  <si>
    <t>Южно-Сахалинск</t>
  </si>
  <si>
    <t>Верхотурье</t>
  </si>
  <si>
    <t>Екатеринбург</t>
  </si>
  <si>
    <t>Ивдель</t>
  </si>
  <si>
    <t>Владикавказ</t>
  </si>
  <si>
    <t>Смоленск</t>
  </si>
  <si>
    <t>Ставрополь</t>
  </si>
  <si>
    <t>Елабуга</t>
  </si>
  <si>
    <t>Казань</t>
  </si>
  <si>
    <t>Александровское</t>
  </si>
  <si>
    <t>Колпашево</t>
  </si>
  <si>
    <t>Средний Васюган</t>
  </si>
  <si>
    <t>Томск</t>
  </si>
  <si>
    <t>Усть-Озерное</t>
  </si>
  <si>
    <t>Кызыл</t>
  </si>
  <si>
    <t>Березово - Ханты-Мансийский АО</t>
  </si>
  <si>
    <t>Леуши</t>
  </si>
  <si>
    <t>Марресаля</t>
  </si>
  <si>
    <t>Надым</t>
  </si>
  <si>
    <t>Октябрьское</t>
  </si>
  <si>
    <t>Салехард</t>
  </si>
  <si>
    <t>Тарко-Сале - Ямало-Ненецкий АО</t>
  </si>
  <si>
    <t>Тобольск</t>
  </si>
  <si>
    <t>Тюмень</t>
  </si>
  <si>
    <t>Ханты-Мансийск - Ханты-Мансийский АО</t>
  </si>
  <si>
    <t>Ижевск</t>
  </si>
  <si>
    <t>Сарапул</t>
  </si>
  <si>
    <t>Джаорэ</t>
  </si>
  <si>
    <t>Екатерино-Никольское</t>
  </si>
  <si>
    <t>Николаевск-на-Амуре</t>
  </si>
  <si>
    <t>Охотск</t>
  </si>
  <si>
    <t>Им. Полины Осипенко</t>
  </si>
  <si>
    <t>Советская Гавань</t>
  </si>
  <si>
    <t>Софийский Прииск</t>
  </si>
  <si>
    <t>Хабаровск</t>
  </si>
  <si>
    <t>Абакан</t>
  </si>
  <si>
    <t>Грозный</t>
  </si>
  <si>
    <t>Борзя</t>
  </si>
  <si>
    <t>Калакан</t>
  </si>
  <si>
    <t>Красный Чикой</t>
  </si>
  <si>
    <t>Могоча</t>
  </si>
  <si>
    <t>Нерчинский Завод</t>
  </si>
  <si>
    <t>Чара</t>
  </si>
  <si>
    <t>Чита</t>
  </si>
  <si>
    <t>Порецкое</t>
  </si>
  <si>
    <t>Анадырь</t>
  </si>
  <si>
    <t>Островное</t>
  </si>
  <si>
    <t>Усть-Олой</t>
  </si>
  <si>
    <t>Эньмувеем</t>
  </si>
  <si>
    <t>Алдан</t>
  </si>
  <si>
    <t>Верхоянск</t>
  </si>
  <si>
    <t>Вилюйск</t>
  </si>
  <si>
    <t>Витим</t>
  </si>
  <si>
    <t>Джарджан</t>
  </si>
  <si>
    <t>Джикимда</t>
  </si>
  <si>
    <t>Жиганск</t>
  </si>
  <si>
    <t>Зырянка</t>
  </si>
  <si>
    <t>Исить</t>
  </si>
  <si>
    <t>Крест-Хальджай</t>
  </si>
  <si>
    <t>Кюсюр</t>
  </si>
  <si>
    <t>Ленcк</t>
  </si>
  <si>
    <t>Нагорный</t>
  </si>
  <si>
    <t>Оймякон</t>
  </si>
  <si>
    <t>Олекминск</t>
  </si>
  <si>
    <t>Оленек</t>
  </si>
  <si>
    <t>Саскылах</t>
  </si>
  <si>
    <t>Среднеколымск</t>
  </si>
  <si>
    <t>Сунтар</t>
  </si>
  <si>
    <t>Сухана</t>
  </si>
  <si>
    <t>Токо</t>
  </si>
  <si>
    <t>Томпо</t>
  </si>
  <si>
    <t>Усть-Мая</t>
  </si>
  <si>
    <t>Усть-Мома</t>
  </si>
  <si>
    <t>Чульман</t>
  </si>
  <si>
    <t>Шелагонцы</t>
  </si>
  <si>
    <t>Якутск</t>
  </si>
  <si>
    <t>Индига</t>
  </si>
  <si>
    <t>Канин Нос</t>
  </si>
  <si>
    <t>Нарьян-Мар</t>
  </si>
  <si>
    <t>ЛенинградскаЯ область, г. С-Петербург, ул. Питерская, д. 1</t>
  </si>
  <si>
    <t>социальный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</si>
</sst>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6"/>
      <color rgb="FF000000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Symbol"/>
      <family val="1"/>
      <charset val="2"/>
    </font>
    <font>
      <b/>
      <sz val="10"/>
      <color theme="1"/>
      <name val="Times New Roman"/>
      <family val="1"/>
      <charset val="204"/>
    </font>
    <font>
      <sz val="11"/>
      <color rgb="FF000000"/>
      <name val="Geneva"/>
      <family val="2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5" fillId="3" borderId="6" xfId="0" applyFont="1" applyFill="1" applyBorder="1" applyAlignment="1">
      <alignment horizontal="justify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justify" vertical="center" wrapText="1"/>
    </xf>
    <xf numFmtId="0" fontId="4" fillId="3" borderId="19" xfId="0" applyFont="1" applyFill="1" applyBorder="1" applyAlignment="1">
      <alignment vertical="top" wrapText="1"/>
    </xf>
    <xf numFmtId="0" fontId="5" fillId="3" borderId="17" xfId="0" applyFont="1" applyFill="1" applyBorder="1" applyAlignment="1">
      <alignment horizontal="justify" vertical="center" wrapText="1"/>
    </xf>
    <xf numFmtId="0" fontId="0" fillId="0" borderId="0" xfId="0" quotePrefix="1"/>
    <xf numFmtId="0" fontId="10" fillId="0" borderId="0" xfId="0" applyFont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15" fillId="0" borderId="30" xfId="0" applyFont="1" applyBorder="1" applyAlignment="1" applyProtection="1">
      <alignment horizontal="left"/>
      <protection hidden="1"/>
    </xf>
    <xf numFmtId="0" fontId="15" fillId="7" borderId="30" xfId="0" applyFont="1" applyFill="1" applyBorder="1" applyAlignment="1" applyProtection="1">
      <alignment horizontal="left"/>
      <protection locked="0" hidden="1"/>
    </xf>
    <xf numFmtId="14" fontId="0" fillId="7" borderId="22" xfId="0" applyNumberFormat="1" applyFill="1" applyBorder="1" applyAlignment="1" applyProtection="1">
      <alignment horizontal="right" vertical="center"/>
      <protection locked="0" hidden="1"/>
    </xf>
    <xf numFmtId="14" fontId="0" fillId="7" borderId="25" xfId="0" applyNumberFormat="1" applyFill="1" applyBorder="1" applyAlignment="1" applyProtection="1">
      <alignment horizontal="right" vertical="center"/>
      <protection locked="0" hidden="1"/>
    </xf>
    <xf numFmtId="2" fontId="0" fillId="7" borderId="25" xfId="0" applyNumberFormat="1" applyFill="1" applyBorder="1" applyAlignment="1" applyProtection="1">
      <alignment horizontal="right" vertical="center"/>
      <protection locked="0" hidden="1"/>
    </xf>
    <xf numFmtId="2" fontId="0" fillId="7" borderId="28" xfId="0" applyNumberFormat="1" applyFill="1" applyBorder="1" applyAlignment="1" applyProtection="1">
      <alignment horizontal="right" vertical="center"/>
      <protection locked="0" hidden="1"/>
    </xf>
    <xf numFmtId="0" fontId="14" fillId="7" borderId="58" xfId="0" applyFont="1" applyFill="1" applyBorder="1" applyAlignment="1" applyProtection="1">
      <alignment horizontal="center" vertical="center"/>
      <protection locked="0" hidden="1"/>
    </xf>
    <xf numFmtId="0" fontId="14" fillId="7" borderId="59" xfId="0" applyFont="1" applyFill="1" applyBorder="1" applyAlignment="1" applyProtection="1">
      <alignment horizontal="center" vertical="center"/>
      <protection locked="0" hidden="1"/>
    </xf>
    <xf numFmtId="0" fontId="0" fillId="7" borderId="58" xfId="0" applyFill="1" applyBorder="1" applyAlignment="1" applyProtection="1">
      <alignment horizontal="center" vertical="center"/>
      <protection locked="0" hidden="1"/>
    </xf>
    <xf numFmtId="0" fontId="0" fillId="7" borderId="4" xfId="0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3" fillId="7" borderId="0" xfId="0" applyFont="1" applyFill="1" applyAlignment="1" applyProtection="1">
      <alignment horizontal="left"/>
      <protection locked="0" hidden="1"/>
    </xf>
    <xf numFmtId="0" fontId="1" fillId="7" borderId="0" xfId="0" applyFont="1" applyFill="1" applyAlignment="1" applyProtection="1">
      <alignment horizontal="center"/>
      <protection locked="0" hidden="1"/>
    </xf>
    <xf numFmtId="0" fontId="13" fillId="7" borderId="0" xfId="0" applyFont="1" applyFill="1" applyProtection="1">
      <protection locked="0" hidden="1"/>
    </xf>
    <xf numFmtId="0" fontId="0" fillId="7" borderId="0" xfId="0" applyFill="1" applyProtection="1">
      <protection locked="0" hidden="1"/>
    </xf>
    <xf numFmtId="0" fontId="0" fillId="7" borderId="0" xfId="0" applyFill="1" applyAlignment="1" applyProtection="1">
      <alignment horizontal="center"/>
      <protection locked="0" hidden="1"/>
    </xf>
    <xf numFmtId="0" fontId="0" fillId="0" borderId="0" xfId="0" applyAlignment="1" applyProtection="1">
      <alignment horizontal="center"/>
      <protection hidden="1"/>
    </xf>
    <xf numFmtId="14" fontId="13" fillId="7" borderId="0" xfId="0" applyNumberFormat="1" applyFont="1" applyFill="1" applyAlignment="1" applyProtection="1">
      <alignment horizontal="center"/>
      <protection locked="0" hidden="1"/>
    </xf>
    <xf numFmtId="0" fontId="1" fillId="7" borderId="0" xfId="0" applyFont="1" applyFill="1" applyAlignment="1" applyProtection="1">
      <alignment horizontal="left"/>
      <protection locked="0" hidden="1"/>
    </xf>
    <xf numFmtId="0" fontId="1" fillId="7" borderId="0" xfId="0" quotePrefix="1" applyFont="1" applyFill="1" applyAlignment="1" applyProtection="1">
      <alignment horizontal="left"/>
      <protection locked="0" hidden="1"/>
    </xf>
    <xf numFmtId="0" fontId="13" fillId="0" borderId="0" xfId="0" applyFont="1" applyFill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2" fontId="12" fillId="6" borderId="10" xfId="0" applyNumberFormat="1" applyFont="1" applyFill="1" applyBorder="1" applyAlignment="1" applyProtection="1">
      <alignment horizontal="right" vertical="center"/>
      <protection hidden="1"/>
    </xf>
    <xf numFmtId="0" fontId="12" fillId="6" borderId="11" xfId="0" applyFont="1" applyFill="1" applyBorder="1" applyAlignment="1" applyProtection="1">
      <alignment horizontal="left" vertical="center"/>
      <protection hidden="1"/>
    </xf>
    <xf numFmtId="0" fontId="11" fillId="5" borderId="12" xfId="0" applyFont="1" applyFill="1" applyBorder="1" applyProtection="1">
      <protection hidden="1"/>
    </xf>
    <xf numFmtId="2" fontId="12" fillId="5" borderId="12" xfId="0" applyNumberFormat="1" applyFont="1" applyFill="1" applyBorder="1" applyAlignment="1" applyProtection="1">
      <alignment horizontal="right"/>
      <protection hidden="1"/>
    </xf>
    <xf numFmtId="2" fontId="0" fillId="0" borderId="0" xfId="0" applyNumberFormat="1" applyFill="1" applyAlignment="1" applyProtection="1">
      <alignment horizontal="right"/>
      <protection hidden="1"/>
    </xf>
    <xf numFmtId="0" fontId="0" fillId="0" borderId="0" xfId="0" applyFill="1" applyAlignment="1" applyProtection="1">
      <alignment horizontal="left"/>
      <protection hidden="1"/>
    </xf>
    <xf numFmtId="0" fontId="0" fillId="0" borderId="24" xfId="0" applyFont="1" applyBorder="1" applyProtection="1">
      <protection hidden="1"/>
    </xf>
    <xf numFmtId="0" fontId="0" fillId="0" borderId="30" xfId="0" applyBorder="1" applyProtection="1">
      <protection hidden="1"/>
    </xf>
    <xf numFmtId="0" fontId="0" fillId="0" borderId="20" xfId="0" applyBorder="1" applyProtection="1">
      <protection hidden="1"/>
    </xf>
    <xf numFmtId="0" fontId="0" fillId="0" borderId="31" xfId="0" applyBorder="1" applyProtection="1">
      <protection hidden="1"/>
    </xf>
    <xf numFmtId="0" fontId="15" fillId="0" borderId="19" xfId="0" applyFont="1" applyBorder="1" applyAlignment="1" applyProtection="1">
      <alignment horizontal="left"/>
      <protection hidden="1"/>
    </xf>
    <xf numFmtId="0" fontId="3" fillId="0" borderId="0" xfId="0" applyFont="1" applyProtection="1">
      <protection hidden="1"/>
    </xf>
    <xf numFmtId="0" fontId="0" fillId="0" borderId="27" xfId="0" applyFont="1" applyBorder="1" applyProtection="1">
      <protection hidden="1"/>
    </xf>
    <xf numFmtId="0" fontId="0" fillId="0" borderId="32" xfId="0" applyBorder="1" applyProtection="1">
      <protection hidden="1"/>
    </xf>
    <xf numFmtId="0" fontId="0" fillId="0" borderId="33" xfId="0" applyBorder="1" applyProtection="1">
      <protection hidden="1"/>
    </xf>
    <xf numFmtId="0" fontId="0" fillId="0" borderId="34" xfId="0" applyBorder="1" applyProtection="1">
      <protection hidden="1"/>
    </xf>
    <xf numFmtId="0" fontId="15" fillId="0" borderId="32" xfId="0" applyFont="1" applyBorder="1" applyAlignment="1" applyProtection="1">
      <alignment horizontal="left"/>
      <protection hidden="1"/>
    </xf>
    <xf numFmtId="0" fontId="15" fillId="0" borderId="35" xfId="0" applyFont="1" applyBorder="1" applyAlignment="1" applyProtection="1">
      <alignment horizontal="left"/>
      <protection hidden="1"/>
    </xf>
    <xf numFmtId="0" fontId="1" fillId="8" borderId="14" xfId="0" applyFont="1" applyFill="1" applyBorder="1" applyProtection="1">
      <protection hidden="1"/>
    </xf>
    <xf numFmtId="0" fontId="0" fillId="8" borderId="10" xfId="0" applyFill="1" applyBorder="1" applyProtection="1">
      <protection hidden="1"/>
    </xf>
    <xf numFmtId="0" fontId="0" fillId="8" borderId="11" xfId="0" applyFill="1" applyBorder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0" fontId="0" fillId="0" borderId="36" xfId="0" applyBorder="1" applyAlignment="1" applyProtection="1">
      <alignment horizontal="center" vertical="center"/>
      <protection hidden="1"/>
    </xf>
    <xf numFmtId="0" fontId="0" fillId="0" borderId="43" xfId="0" applyBorder="1" applyAlignment="1" applyProtection="1">
      <alignment horizontal="left" vertical="center"/>
      <protection hidden="1"/>
    </xf>
    <xf numFmtId="0" fontId="0" fillId="0" borderId="15" xfId="0" applyBorder="1" applyAlignment="1" applyProtection="1">
      <alignment horizontal="left" vertical="center"/>
      <protection hidden="1"/>
    </xf>
    <xf numFmtId="0" fontId="0" fillId="0" borderId="44" xfId="0" applyBorder="1" applyAlignment="1" applyProtection="1">
      <alignment horizontal="left" vertical="center"/>
      <protection hidden="1"/>
    </xf>
    <xf numFmtId="0" fontId="0" fillId="0" borderId="18" xfId="0" applyBorder="1" applyAlignment="1" applyProtection="1">
      <alignment horizontal="center" vertical="center"/>
      <protection hidden="1"/>
    </xf>
    <xf numFmtId="0" fontId="0" fillId="0" borderId="30" xfId="0" applyBorder="1" applyAlignment="1" applyProtection="1">
      <alignment horizontal="left" vertical="center"/>
      <protection hidden="1"/>
    </xf>
    <xf numFmtId="0" fontId="0" fillId="0" borderId="20" xfId="0" applyBorder="1" applyAlignment="1" applyProtection="1">
      <alignment horizontal="left" vertical="center"/>
      <protection hidden="1"/>
    </xf>
    <xf numFmtId="0" fontId="0" fillId="0" borderId="31" xfId="0" applyBorder="1" applyAlignment="1" applyProtection="1">
      <alignment horizontal="left" vertical="center"/>
      <protection hidden="1"/>
    </xf>
    <xf numFmtId="2" fontId="3" fillId="0" borderId="0" xfId="0" applyNumberFormat="1" applyFont="1" applyAlignment="1" applyProtection="1">
      <alignment horizontal="center"/>
      <protection hidden="1"/>
    </xf>
    <xf numFmtId="0" fontId="0" fillId="0" borderId="19" xfId="0" applyBorder="1" applyAlignment="1" applyProtection="1">
      <alignment horizontal="right" vertical="center" wrapText="1"/>
      <protection hidden="1"/>
    </xf>
    <xf numFmtId="0" fontId="0" fillId="0" borderId="19" xfId="0" applyBorder="1" applyAlignment="1" applyProtection="1">
      <alignment horizontal="left" vertical="center"/>
      <protection hidden="1"/>
    </xf>
    <xf numFmtId="0" fontId="0" fillId="0" borderId="45" xfId="0" applyBorder="1" applyAlignment="1" applyProtection="1">
      <alignment horizontal="center" vertical="center"/>
      <protection hidden="1"/>
    </xf>
    <xf numFmtId="0" fontId="1" fillId="4" borderId="21" xfId="0" applyFont="1" applyFill="1" applyBorder="1" applyProtection="1">
      <protection hidden="1"/>
    </xf>
    <xf numFmtId="0" fontId="0" fillId="4" borderId="22" xfId="0" applyFill="1" applyBorder="1" applyProtection="1">
      <protection hidden="1"/>
    </xf>
    <xf numFmtId="0" fontId="0" fillId="4" borderId="43" xfId="0" applyFill="1" applyBorder="1" applyProtection="1">
      <protection hidden="1"/>
    </xf>
    <xf numFmtId="0" fontId="0" fillId="4" borderId="37" xfId="0" applyFill="1" applyBorder="1" applyProtection="1">
      <protection hidden="1"/>
    </xf>
    <xf numFmtId="0" fontId="0" fillId="0" borderId="0" xfId="0" applyFill="1" applyAlignment="1" applyProtection="1">
      <alignment horizontal="center"/>
      <protection hidden="1"/>
    </xf>
    <xf numFmtId="0" fontId="0" fillId="0" borderId="0" xfId="0" applyFill="1" applyProtection="1">
      <protection hidden="1"/>
    </xf>
    <xf numFmtId="0" fontId="0" fillId="0" borderId="24" xfId="0" applyFill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/>
      <protection hidden="1"/>
    </xf>
    <xf numFmtId="0" fontId="0" fillId="0" borderId="19" xfId="0" applyBorder="1" applyProtection="1">
      <protection hidden="1"/>
    </xf>
    <xf numFmtId="0" fontId="0" fillId="0" borderId="25" xfId="0" applyBorder="1" applyAlignment="1" applyProtection="1">
      <alignment horizontal="center"/>
      <protection hidden="1"/>
    </xf>
    <xf numFmtId="0" fontId="0" fillId="0" borderId="26" xfId="0" applyBorder="1" applyProtection="1">
      <protection hidden="1"/>
    </xf>
    <xf numFmtId="2" fontId="0" fillId="0" borderId="25" xfId="0" applyNumberFormat="1" applyBorder="1" applyAlignment="1" applyProtection="1">
      <alignment horizontal="center"/>
      <protection hidden="1"/>
    </xf>
    <xf numFmtId="0" fontId="0" fillId="0" borderId="25" xfId="0" applyFont="1" applyBorder="1" applyAlignment="1" applyProtection="1">
      <alignment horizontal="center"/>
      <protection hidden="1"/>
    </xf>
    <xf numFmtId="0" fontId="3" fillId="0" borderId="26" xfId="0" applyFont="1" applyBorder="1" applyAlignment="1" applyProtection="1">
      <alignment horizontal="right"/>
      <protection hidden="1"/>
    </xf>
    <xf numFmtId="0" fontId="0" fillId="0" borderId="49" xfId="0" applyFill="1" applyBorder="1" applyAlignment="1" applyProtection="1">
      <alignment horizontal="center" vertical="center"/>
      <protection hidden="1"/>
    </xf>
    <xf numFmtId="0" fontId="0" fillId="0" borderId="46" xfId="0" applyFont="1" applyBorder="1" applyProtection="1">
      <protection hidden="1"/>
    </xf>
    <xf numFmtId="0" fontId="0" fillId="0" borderId="47" xfId="0" applyBorder="1" applyProtection="1">
      <protection hidden="1"/>
    </xf>
    <xf numFmtId="0" fontId="0" fillId="0" borderId="58" xfId="0" applyBorder="1" applyProtection="1">
      <protection hidden="1"/>
    </xf>
    <xf numFmtId="0" fontId="0" fillId="0" borderId="52" xfId="0" applyBorder="1" applyProtection="1">
      <protection hidden="1"/>
    </xf>
    <xf numFmtId="0" fontId="1" fillId="0" borderId="39" xfId="0" applyFont="1" applyBorder="1" applyProtection="1">
      <protection hidden="1"/>
    </xf>
    <xf numFmtId="0" fontId="1" fillId="0" borderId="0" xfId="0" applyFont="1" applyBorder="1" applyProtection="1">
      <protection hidden="1"/>
    </xf>
    <xf numFmtId="0" fontId="0" fillId="0" borderId="0" xfId="0" applyBorder="1" applyProtection="1">
      <protection hidden="1"/>
    </xf>
    <xf numFmtId="0" fontId="0" fillId="0" borderId="7" xfId="0" applyBorder="1" applyProtection="1">
      <protection hidden="1"/>
    </xf>
    <xf numFmtId="49" fontId="0" fillId="0" borderId="46" xfId="0" applyNumberFormat="1" applyBorder="1" applyProtection="1">
      <protection hidden="1"/>
    </xf>
    <xf numFmtId="0" fontId="3" fillId="0" borderId="7" xfId="0" applyFont="1" applyBorder="1" applyProtection="1">
      <protection hidden="1"/>
    </xf>
    <xf numFmtId="0" fontId="0" fillId="0" borderId="39" xfId="0" applyBorder="1" applyProtection="1">
      <protection hidden="1"/>
    </xf>
    <xf numFmtId="0" fontId="0" fillId="0" borderId="49" xfId="0" applyBorder="1" applyProtection="1">
      <protection hidden="1"/>
    </xf>
    <xf numFmtId="0" fontId="0" fillId="0" borderId="46" xfId="0" applyBorder="1" applyProtection="1">
      <protection hidden="1"/>
    </xf>
    <xf numFmtId="0" fontId="0" fillId="0" borderId="48" xfId="0" applyBorder="1" applyProtection="1">
      <protection hidden="1"/>
    </xf>
    <xf numFmtId="0" fontId="0" fillId="0" borderId="51" xfId="0" applyBorder="1" applyProtection="1">
      <protection hidden="1"/>
    </xf>
    <xf numFmtId="0" fontId="0" fillId="0" borderId="40" xfId="0" applyBorder="1" applyProtection="1">
      <protection hidden="1"/>
    </xf>
    <xf numFmtId="0" fontId="0" fillId="0" borderId="53" xfId="0" applyBorder="1" applyProtection="1">
      <protection hidden="1"/>
    </xf>
    <xf numFmtId="0" fontId="0" fillId="0" borderId="60" xfId="0" applyBorder="1" applyProtection="1">
      <protection hidden="1"/>
    </xf>
    <xf numFmtId="0" fontId="1" fillId="0" borderId="41" xfId="0" applyFont="1" applyBorder="1" applyProtection="1">
      <protection hidden="1"/>
    </xf>
    <xf numFmtId="0" fontId="0" fillId="0" borderId="12" xfId="0" applyBorder="1" applyProtection="1">
      <protection hidden="1"/>
    </xf>
    <xf numFmtId="0" fontId="1" fillId="0" borderId="12" xfId="0" applyFont="1" applyBorder="1" applyProtection="1">
      <protection hidden="1"/>
    </xf>
    <xf numFmtId="0" fontId="1" fillId="0" borderId="42" xfId="0" applyFont="1" applyBorder="1" applyProtection="1">
      <protection hidden="1"/>
    </xf>
    <xf numFmtId="0" fontId="0" fillId="0" borderId="61" xfId="0" applyBorder="1" applyProtection="1">
      <protection hidden="1"/>
    </xf>
    <xf numFmtId="0" fontId="1" fillId="0" borderId="22" xfId="0" applyFont="1" applyBorder="1" applyProtection="1">
      <protection hidden="1"/>
    </xf>
    <xf numFmtId="0" fontId="1" fillId="0" borderId="23" xfId="0" applyFont="1" applyBorder="1" applyAlignment="1" applyProtection="1">
      <alignment horizontal="left"/>
      <protection hidden="1"/>
    </xf>
    <xf numFmtId="0" fontId="1" fillId="0" borderId="28" xfId="0" applyFont="1" applyBorder="1" applyProtection="1">
      <protection hidden="1"/>
    </xf>
    <xf numFmtId="0" fontId="1" fillId="0" borderId="29" xfId="0" applyFont="1" applyBorder="1" applyAlignment="1" applyProtection="1">
      <alignment horizontal="left"/>
      <protection hidden="1"/>
    </xf>
    <xf numFmtId="0" fontId="1" fillId="9" borderId="14" xfId="0" applyFont="1" applyFill="1" applyBorder="1" applyProtection="1">
      <protection hidden="1"/>
    </xf>
    <xf numFmtId="0" fontId="1" fillId="9" borderId="10" xfId="0" applyFont="1" applyFill="1" applyBorder="1" applyProtection="1">
      <protection hidden="1"/>
    </xf>
    <xf numFmtId="0" fontId="1" fillId="9" borderId="11" xfId="0" applyFont="1" applyFill="1" applyBorder="1" applyAlignment="1" applyProtection="1">
      <alignment horizontal="center"/>
      <protection hidden="1"/>
    </xf>
    <xf numFmtId="0" fontId="1" fillId="0" borderId="0" xfId="0" applyFont="1" applyFill="1" applyProtection="1">
      <protection hidden="1"/>
    </xf>
    <xf numFmtId="0" fontId="0" fillId="0" borderId="21" xfId="0" applyBorder="1" applyProtection="1">
      <protection hidden="1"/>
    </xf>
    <xf numFmtId="0" fontId="0" fillId="0" borderId="4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37" xfId="0" applyBorder="1" applyAlignment="1" applyProtection="1">
      <alignment horizontal="center"/>
      <protection hidden="1"/>
    </xf>
    <xf numFmtId="0" fontId="0" fillId="0" borderId="24" xfId="0" applyBorder="1" applyProtection="1">
      <protection hidden="1"/>
    </xf>
    <xf numFmtId="0" fontId="0" fillId="0" borderId="25" xfId="0" applyBorder="1" applyProtection="1">
      <protection hidden="1"/>
    </xf>
    <xf numFmtId="2" fontId="0" fillId="0" borderId="25" xfId="0" applyNumberFormat="1" applyBorder="1" applyProtection="1">
      <protection hidden="1"/>
    </xf>
    <xf numFmtId="0" fontId="0" fillId="0" borderId="26" xfId="0" applyBorder="1" applyAlignment="1" applyProtection="1">
      <alignment horizontal="left"/>
      <protection hidden="1"/>
    </xf>
    <xf numFmtId="0" fontId="0" fillId="0" borderId="25" xfId="0" applyBorder="1" applyAlignment="1" applyProtection="1">
      <alignment horizontal="right"/>
      <protection hidden="1"/>
    </xf>
    <xf numFmtId="0" fontId="0" fillId="0" borderId="27" xfId="0" applyBorder="1" applyProtection="1">
      <protection hidden="1"/>
    </xf>
    <xf numFmtId="0" fontId="0" fillId="0" borderId="50" xfId="0" applyBorder="1" applyAlignment="1" applyProtection="1">
      <alignment horizontal="right"/>
      <protection hidden="1"/>
    </xf>
    <xf numFmtId="0" fontId="0" fillId="0" borderId="51" xfId="0" applyBorder="1" applyAlignment="1" applyProtection="1">
      <alignment horizontal="left"/>
      <protection hidden="1"/>
    </xf>
    <xf numFmtId="0" fontId="0" fillId="9" borderId="10" xfId="0" applyFill="1" applyBorder="1" applyProtection="1">
      <protection hidden="1"/>
    </xf>
    <xf numFmtId="0" fontId="0" fillId="0" borderId="14" xfId="0" applyFill="1" applyBorder="1" applyProtection="1">
      <protection hidden="1"/>
    </xf>
    <xf numFmtId="0" fontId="0" fillId="0" borderId="10" xfId="0" applyFill="1" applyBorder="1" applyAlignment="1" applyProtection="1">
      <alignment horizontal="center"/>
      <protection hidden="1"/>
    </xf>
    <xf numFmtId="0" fontId="0" fillId="0" borderId="44" xfId="0" applyBorder="1" applyProtection="1">
      <protection hidden="1"/>
    </xf>
    <xf numFmtId="0" fontId="0" fillId="0" borderId="38" xfId="0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0" fontId="3" fillId="0" borderId="0" xfId="0" applyFont="1" applyBorder="1" applyAlignment="1" applyProtection="1">
      <alignment horizontal="center"/>
      <protection hidden="1"/>
    </xf>
    <xf numFmtId="0" fontId="0" fillId="0" borderId="58" xfId="0" applyFont="1" applyBorder="1" applyAlignment="1" applyProtection="1">
      <alignment horizontal="right"/>
      <protection hidden="1"/>
    </xf>
    <xf numFmtId="0" fontId="3" fillId="0" borderId="38" xfId="0" applyFont="1" applyBorder="1" applyAlignment="1" applyProtection="1">
      <alignment horizontal="right"/>
      <protection hidden="1"/>
    </xf>
    <xf numFmtId="0" fontId="0" fillId="0" borderId="39" xfId="0" applyFont="1" applyBorder="1" applyProtection="1">
      <protection hidden="1"/>
    </xf>
    <xf numFmtId="0" fontId="0" fillId="0" borderId="54" xfId="0" applyBorder="1" applyProtection="1">
      <protection hidden="1"/>
    </xf>
    <xf numFmtId="0" fontId="1" fillId="0" borderId="55" xfId="0" applyFont="1" applyBorder="1" applyProtection="1">
      <protection hidden="1"/>
    </xf>
    <xf numFmtId="0" fontId="1" fillId="0" borderId="56" xfId="0" applyFont="1" applyBorder="1" applyProtection="1">
      <protection hidden="1"/>
    </xf>
    <xf numFmtId="0" fontId="0" fillId="0" borderId="56" xfId="0" applyBorder="1" applyProtection="1">
      <protection hidden="1"/>
    </xf>
    <xf numFmtId="0" fontId="0" fillId="0" borderId="59" xfId="0" applyBorder="1" applyProtection="1">
      <protection hidden="1"/>
    </xf>
    <xf numFmtId="0" fontId="3" fillId="0" borderId="38" xfId="0" applyFont="1" applyBorder="1" applyProtection="1">
      <protection hidden="1"/>
    </xf>
    <xf numFmtId="0" fontId="1" fillId="0" borderId="4" xfId="0" applyFont="1" applyBorder="1" applyProtection="1">
      <protection hidden="1"/>
    </xf>
    <xf numFmtId="0" fontId="0" fillId="2" borderId="8" xfId="0" applyFill="1" applyBorder="1" applyProtection="1">
      <protection hidden="1"/>
    </xf>
    <xf numFmtId="0" fontId="1" fillId="2" borderId="5" xfId="0" applyFont="1" applyFill="1" applyBorder="1" applyProtection="1">
      <protection hidden="1"/>
    </xf>
    <xf numFmtId="0" fontId="0" fillId="2" borderId="5" xfId="0" applyFill="1" applyBorder="1" applyProtection="1">
      <protection hidden="1"/>
    </xf>
    <xf numFmtId="0" fontId="0" fillId="2" borderId="5" xfId="0" applyFill="1" applyBorder="1" applyAlignment="1" applyProtection="1">
      <alignment horizontal="center"/>
      <protection hidden="1"/>
    </xf>
    <xf numFmtId="0" fontId="0" fillId="0" borderId="38" xfId="0" applyFill="1" applyBorder="1" applyProtection="1">
      <protection hidden="1"/>
    </xf>
    <xf numFmtId="0" fontId="0" fillId="2" borderId="38" xfId="0" applyFill="1" applyBorder="1" applyProtection="1">
      <protection hidden="1"/>
    </xf>
    <xf numFmtId="0" fontId="1" fillId="2" borderId="0" xfId="0" applyFont="1" applyFill="1" applyBorder="1" applyAlignment="1" applyProtection="1">
      <alignment horizontal="right"/>
      <protection hidden="1"/>
    </xf>
    <xf numFmtId="0" fontId="1" fillId="2" borderId="0" xfId="0" applyFont="1" applyFill="1" applyBorder="1" applyProtection="1">
      <protection hidden="1"/>
    </xf>
    <xf numFmtId="0" fontId="0" fillId="2" borderId="13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0" fillId="2" borderId="12" xfId="0" applyFill="1" applyBorder="1" applyAlignment="1" applyProtection="1">
      <alignment horizontal="center"/>
      <protection hidden="1"/>
    </xf>
    <xf numFmtId="0" fontId="1" fillId="4" borderId="36" xfId="0" applyFont="1" applyFill="1" applyBorder="1" applyProtection="1">
      <protection hidden="1"/>
    </xf>
    <xf numFmtId="0" fontId="0" fillId="4" borderId="15" xfId="0" applyFill="1" applyBorder="1" applyProtection="1">
      <protection hidden="1"/>
    </xf>
    <xf numFmtId="2" fontId="0" fillId="0" borderId="25" xfId="0" applyNumberFormat="1" applyBorder="1" applyAlignment="1" applyProtection="1">
      <alignment horizontal="right"/>
      <protection hidden="1"/>
    </xf>
    <xf numFmtId="0" fontId="0" fillId="0" borderId="55" xfId="0" applyBorder="1" applyProtection="1">
      <protection hidden="1"/>
    </xf>
    <xf numFmtId="0" fontId="1" fillId="0" borderId="57" xfId="0" applyFont="1" applyBorder="1" applyAlignment="1" applyProtection="1">
      <alignment horizontal="right"/>
      <protection hidden="1"/>
    </xf>
    <xf numFmtId="0" fontId="0" fillId="0" borderId="41" xfId="0" applyBorder="1" applyProtection="1">
      <protection hidden="1"/>
    </xf>
    <xf numFmtId="0" fontId="1" fillId="0" borderId="42" xfId="0" applyFont="1" applyBorder="1" applyAlignment="1" applyProtection="1">
      <alignment horizontal="right"/>
      <protection hidden="1"/>
    </xf>
    <xf numFmtId="0" fontId="0" fillId="0" borderId="28" xfId="0" applyBorder="1" applyAlignment="1" applyProtection="1">
      <alignment horizontal="right"/>
      <protection hidden="1"/>
    </xf>
    <xf numFmtId="0" fontId="0" fillId="0" borderId="29" xfId="0" applyBorder="1" applyProtection="1">
      <protection hidden="1"/>
    </xf>
    <xf numFmtId="0" fontId="1" fillId="2" borderId="0" xfId="0" applyNumberFormat="1" applyFont="1" applyFill="1" applyBorder="1" applyAlignment="1" applyProtection="1">
      <alignment horizontal="right"/>
      <protection hidden="1"/>
    </xf>
    <xf numFmtId="0" fontId="1" fillId="2" borderId="0" xfId="0" applyNumberFormat="1" applyFont="1" applyFill="1" applyBorder="1" applyProtection="1">
      <protection hidden="1"/>
    </xf>
    <xf numFmtId="0" fontId="1" fillId="2" borderId="12" xfId="0" applyNumberFormat="1" applyFont="1" applyFill="1" applyBorder="1" applyAlignment="1" applyProtection="1">
      <alignment horizontal="right"/>
      <protection hidden="1"/>
    </xf>
    <xf numFmtId="0" fontId="1" fillId="2" borderId="12" xfId="0" applyNumberFormat="1" applyFont="1" applyFill="1" applyBorder="1" applyProtection="1">
      <protection hidden="1"/>
    </xf>
    <xf numFmtId="0" fontId="16" fillId="5" borderId="13" xfId="0" applyFont="1" applyFill="1" applyBorder="1" applyProtection="1">
      <protection hidden="1"/>
    </xf>
    <xf numFmtId="49" fontId="1" fillId="2" borderId="10" xfId="0" applyNumberFormat="1" applyFont="1" applyFill="1" applyBorder="1" applyAlignment="1" applyProtection="1">
      <alignment wrapText="1"/>
      <protection hidden="1"/>
    </xf>
    <xf numFmtId="0" fontId="1" fillId="2" borderId="12" xfId="0" applyNumberFormat="1" applyFont="1" applyFill="1" applyBorder="1" applyAlignment="1" applyProtection="1">
      <protection hidden="1"/>
    </xf>
    <xf numFmtId="0" fontId="1" fillId="0" borderId="45" xfId="0" applyFont="1" applyBorder="1" applyAlignment="1" applyProtection="1">
      <alignment horizontal="left"/>
      <protection hidden="1"/>
    </xf>
    <xf numFmtId="0" fontId="1" fillId="0" borderId="33" xfId="0" applyFont="1" applyBorder="1" applyAlignment="1" applyProtection="1">
      <alignment horizontal="left"/>
      <protection hidden="1"/>
    </xf>
    <xf numFmtId="0" fontId="1" fillId="0" borderId="34" xfId="0" applyFont="1" applyBorder="1" applyAlignment="1" applyProtection="1">
      <alignment horizontal="left"/>
      <protection hidden="1"/>
    </xf>
    <xf numFmtId="49" fontId="0" fillId="0" borderId="47" xfId="0" applyNumberFormat="1" applyBorder="1" applyAlignment="1" applyProtection="1">
      <alignment horizontal="left" wrapText="1"/>
      <protection hidden="1"/>
    </xf>
    <xf numFmtId="49" fontId="0" fillId="0" borderId="58" xfId="0" applyNumberFormat="1" applyBorder="1" applyAlignment="1" applyProtection="1">
      <alignment horizontal="left" wrapText="1"/>
      <protection hidden="1"/>
    </xf>
    <xf numFmtId="0" fontId="1" fillId="2" borderId="0" xfId="0" applyFont="1" applyFill="1" applyBorder="1" applyAlignment="1" applyProtection="1">
      <alignment wrapText="1"/>
      <protection hidden="1"/>
    </xf>
    <xf numFmtId="0" fontId="0" fillId="2" borderId="12" xfId="0" applyFill="1" applyBorder="1" applyAlignment="1" applyProtection="1">
      <alignment wrapText="1"/>
      <protection hidden="1"/>
    </xf>
    <xf numFmtId="0" fontId="0" fillId="0" borderId="30" xfId="0" applyBorder="1" applyAlignment="1" applyProtection="1">
      <alignment horizontal="left" vertical="center" wrapText="1"/>
      <protection hidden="1"/>
    </xf>
    <xf numFmtId="0" fontId="0" fillId="0" borderId="20" xfId="0" applyBorder="1" applyAlignment="1" applyProtection="1">
      <alignment horizontal="left" vertical="center" wrapText="1"/>
      <protection hidden="1"/>
    </xf>
    <xf numFmtId="0" fontId="0" fillId="0" borderId="31" xfId="0" applyBorder="1" applyAlignment="1" applyProtection="1">
      <alignment horizontal="left" vertical="center" wrapText="1"/>
      <protection hidden="1"/>
    </xf>
    <xf numFmtId="0" fontId="0" fillId="0" borderId="32" xfId="0" applyBorder="1" applyAlignment="1" applyProtection="1">
      <alignment horizontal="left" vertical="center" wrapText="1"/>
      <protection hidden="1"/>
    </xf>
    <xf numFmtId="0" fontId="0" fillId="0" borderId="33" xfId="0" applyBorder="1" applyAlignment="1" applyProtection="1">
      <alignment horizontal="left" vertical="center" wrapText="1"/>
      <protection hidden="1"/>
    </xf>
    <xf numFmtId="0" fontId="0" fillId="0" borderId="34" xfId="0" applyBorder="1" applyAlignment="1" applyProtection="1">
      <alignment horizontal="left" vertical="center" wrapText="1"/>
      <protection hidden="1"/>
    </xf>
    <xf numFmtId="49" fontId="1" fillId="0" borderId="21" xfId="0" applyNumberFormat="1" applyFont="1" applyBorder="1" applyAlignment="1" applyProtection="1">
      <alignment horizontal="left" wrapText="1"/>
      <protection hidden="1"/>
    </xf>
    <xf numFmtId="49" fontId="1" fillId="0" borderId="22" xfId="0" applyNumberFormat="1" applyFont="1" applyBorder="1" applyAlignment="1" applyProtection="1">
      <alignment horizontal="left" wrapText="1"/>
      <protection hidden="1"/>
    </xf>
    <xf numFmtId="0" fontId="1" fillId="0" borderId="0" xfId="0" applyFont="1" applyAlignment="1" applyProtection="1">
      <alignment horizontal="center"/>
      <protection hidden="1"/>
    </xf>
    <xf numFmtId="0" fontId="16" fillId="6" borderId="14" xfId="0" applyFont="1" applyFill="1" applyBorder="1" applyAlignment="1" applyProtection="1">
      <alignment horizontal="left" vertical="center" wrapText="1"/>
      <protection hidden="1"/>
    </xf>
    <xf numFmtId="0" fontId="16" fillId="6" borderId="10" xfId="0" applyFont="1" applyFill="1" applyBorder="1" applyAlignment="1" applyProtection="1">
      <alignment horizontal="left" vertical="center" wrapText="1"/>
      <protection hidden="1"/>
    </xf>
    <xf numFmtId="0" fontId="15" fillId="7" borderId="30" xfId="0" applyFont="1" applyFill="1" applyBorder="1" applyAlignment="1" applyProtection="1">
      <alignment horizontal="left"/>
      <protection locked="0" hidden="1"/>
    </xf>
    <xf numFmtId="0" fontId="15" fillId="7" borderId="19" xfId="0" applyFont="1" applyFill="1" applyBorder="1" applyAlignment="1" applyProtection="1">
      <alignment horizontal="left"/>
      <protection locked="0" hidden="1"/>
    </xf>
    <xf numFmtId="0" fontId="1" fillId="8" borderId="36" xfId="0" applyFont="1" applyFill="1" applyBorder="1" applyAlignment="1" applyProtection="1">
      <alignment horizontal="left"/>
      <protection hidden="1"/>
    </xf>
    <xf numFmtId="0" fontId="1" fillId="8" borderId="15" xfId="0" applyFont="1" applyFill="1" applyBorder="1" applyAlignment="1" applyProtection="1">
      <alignment horizontal="left"/>
      <protection hidden="1"/>
    </xf>
    <xf numFmtId="0" fontId="1" fillId="8" borderId="37" xfId="0" applyFont="1" applyFill="1" applyBorder="1" applyAlignment="1" applyProtection="1">
      <alignment horizontal="left"/>
      <protection hidden="1"/>
    </xf>
    <xf numFmtId="0" fontId="0" fillId="0" borderId="37" xfId="0" applyBorder="1" applyAlignment="1" applyProtection="1">
      <alignment horizontal="left" vertical="center"/>
      <protection hidden="1"/>
    </xf>
    <xf numFmtId="0" fontId="0" fillId="0" borderId="19" xfId="0" applyBorder="1" applyAlignment="1" applyProtection="1">
      <alignment horizontal="left" vertical="center"/>
      <protection hidden="1"/>
    </xf>
    <xf numFmtId="0" fontId="2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 applyProtection="1">
      <alignment horizontal="left"/>
      <protection hidden="1"/>
    </xf>
    <xf numFmtId="2" fontId="16" fillId="5" borderId="4" xfId="0" applyNumberFormat="1" applyFont="1" applyFill="1" applyBorder="1" applyAlignment="1" applyProtection="1">
      <alignment horizontal="center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9</xdr:row>
      <xdr:rowOff>0</xdr:rowOff>
    </xdr:from>
    <xdr:to>
      <xdr:col>12</xdr:col>
      <xdr:colOff>133350</xdr:colOff>
      <xdr:row>9</xdr:row>
      <xdr:rowOff>200025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4475" y="1866900"/>
          <a:ext cx="1333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9</xdr:row>
      <xdr:rowOff>0</xdr:rowOff>
    </xdr:from>
    <xdr:to>
      <xdr:col>12</xdr:col>
      <xdr:colOff>133350</xdr:colOff>
      <xdr:row>9</xdr:row>
      <xdr:rowOff>200025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53675" y="1762125"/>
          <a:ext cx="1333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9</xdr:row>
      <xdr:rowOff>0</xdr:rowOff>
    </xdr:from>
    <xdr:to>
      <xdr:col>12</xdr:col>
      <xdr:colOff>133350</xdr:colOff>
      <xdr:row>9</xdr:row>
      <xdr:rowOff>200025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53675" y="1762125"/>
          <a:ext cx="13335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99"/>
  <sheetViews>
    <sheetView tabSelected="1" zoomScaleNormal="100" workbookViewId="0">
      <selection activeCell="E23" sqref="E23"/>
    </sheetView>
  </sheetViews>
  <sheetFormatPr defaultRowHeight="15"/>
  <cols>
    <col min="1" max="1" width="4" style="28" customWidth="1"/>
    <col min="2" max="4" width="9.140625" style="28"/>
    <col min="5" max="5" width="55" style="28" customWidth="1"/>
    <col min="6" max="6" width="23.85546875" style="28" bestFit="1" customWidth="1"/>
    <col min="7" max="7" width="26.85546875" style="28" customWidth="1"/>
    <col min="8" max="8" width="24.42578125" style="36" customWidth="1"/>
    <col min="9" max="16384" width="9.140625" style="28"/>
  </cols>
  <sheetData>
    <row r="1" spans="1:8">
      <c r="A1" s="193" t="s">
        <v>1</v>
      </c>
      <c r="B1" s="193"/>
      <c r="C1" s="193"/>
      <c r="D1" s="193"/>
      <c r="E1" s="193"/>
      <c r="F1" s="193"/>
      <c r="G1" s="193"/>
      <c r="H1" s="193"/>
    </row>
    <row r="2" spans="1:8">
      <c r="A2" s="193" t="s">
        <v>0</v>
      </c>
      <c r="B2" s="193"/>
      <c r="C2" s="193"/>
      <c r="D2" s="193"/>
      <c r="E2" s="193"/>
      <c r="F2" s="193"/>
      <c r="G2" s="193"/>
      <c r="H2" s="193"/>
    </row>
    <row r="3" spans="1:8">
      <c r="A3" s="29"/>
      <c r="B3" s="29"/>
      <c r="C3" s="29"/>
      <c r="D3" s="29"/>
      <c r="E3" s="29"/>
      <c r="F3" s="29"/>
      <c r="G3" s="29"/>
      <c r="H3" s="29"/>
    </row>
    <row r="4" spans="1:8">
      <c r="A4" s="30" t="s">
        <v>508</v>
      </c>
      <c r="B4" s="29"/>
      <c r="C4" s="29"/>
      <c r="D4" s="29"/>
      <c r="E4" s="31" t="s">
        <v>510</v>
      </c>
      <c r="F4" s="32"/>
      <c r="G4" s="32"/>
      <c r="H4" s="32"/>
    </row>
    <row r="5" spans="1:8">
      <c r="A5" s="29"/>
      <c r="B5" s="29"/>
      <c r="C5" s="29"/>
      <c r="D5" s="29"/>
      <c r="E5" s="29"/>
      <c r="F5" s="29"/>
      <c r="G5" s="29"/>
      <c r="H5" s="29"/>
    </row>
    <row r="6" spans="1:8">
      <c r="A6" s="30" t="s">
        <v>507</v>
      </c>
      <c r="E6" s="33" t="s">
        <v>663</v>
      </c>
      <c r="F6" s="34"/>
      <c r="G6" s="34"/>
      <c r="H6" s="35"/>
    </row>
    <row r="7" spans="1:8">
      <c r="A7" s="30"/>
    </row>
    <row r="8" spans="1:8">
      <c r="A8" s="30" t="s">
        <v>9</v>
      </c>
      <c r="B8" s="30"/>
      <c r="C8" s="30"/>
      <c r="D8" s="30"/>
      <c r="E8" s="30"/>
      <c r="F8" s="30"/>
      <c r="G8" s="30"/>
      <c r="H8" s="37">
        <v>42917</v>
      </c>
    </row>
    <row r="9" spans="1:8">
      <c r="A9" s="30" t="s">
        <v>10</v>
      </c>
      <c r="B9" s="30"/>
      <c r="C9" s="30"/>
      <c r="D9" s="30"/>
      <c r="E9" s="30"/>
      <c r="F9" s="30"/>
      <c r="G9" s="30"/>
      <c r="H9" s="37">
        <v>43281</v>
      </c>
    </row>
    <row r="10" spans="1:8">
      <c r="A10" s="30"/>
    </row>
    <row r="11" spans="1:8">
      <c r="A11" s="30" t="s">
        <v>11</v>
      </c>
      <c r="B11" s="30"/>
      <c r="C11" s="30"/>
      <c r="D11" s="30"/>
      <c r="E11" s="30"/>
      <c r="F11" s="30"/>
      <c r="H11" s="38" t="s">
        <v>13</v>
      </c>
    </row>
    <row r="12" spans="1:8">
      <c r="A12" s="30" t="s">
        <v>12</v>
      </c>
      <c r="B12" s="30"/>
      <c r="C12" s="30"/>
      <c r="D12" s="30"/>
      <c r="E12" s="30"/>
      <c r="F12" s="30"/>
      <c r="H12" s="39" t="s">
        <v>14</v>
      </c>
    </row>
    <row r="13" spans="1:8">
      <c r="A13" s="30" t="s">
        <v>515</v>
      </c>
      <c r="B13" s="30"/>
      <c r="C13" s="30"/>
      <c r="D13" s="30"/>
      <c r="E13" s="30"/>
      <c r="F13" s="30"/>
      <c r="H13" s="31" t="s">
        <v>460</v>
      </c>
    </row>
    <row r="14" spans="1:8" ht="15.75" thickBot="1">
      <c r="A14" s="30"/>
      <c r="B14" s="30"/>
      <c r="C14" s="30"/>
      <c r="D14" s="30"/>
      <c r="E14" s="30"/>
      <c r="F14" s="30"/>
      <c r="G14" s="40"/>
      <c r="H14" s="41"/>
    </row>
    <row r="15" spans="1:8" ht="36" customHeight="1">
      <c r="A15" s="30"/>
      <c r="B15" s="194" t="s">
        <v>477</v>
      </c>
      <c r="C15" s="195"/>
      <c r="D15" s="195"/>
      <c r="E15" s="195"/>
      <c r="F15" s="195"/>
      <c r="G15" s="42">
        <f>ROUND(G98/G85*100-100,2)</f>
        <v>-45.69</v>
      </c>
      <c r="H15" s="43" t="s">
        <v>476</v>
      </c>
    </row>
    <row r="16" spans="1:8" ht="21.75" thickBot="1">
      <c r="A16" s="30"/>
      <c r="B16" s="175" t="s">
        <v>506</v>
      </c>
      <c r="C16" s="44"/>
      <c r="D16" s="44"/>
      <c r="E16" s="44"/>
      <c r="F16" s="44"/>
      <c r="G16" s="45" t="str">
        <f>IF(G15&lt;=-60,"А++",IF(AND(G15&gt;-60,G15&lt;=-50),"А+",IF(AND(G15&gt;-50,G15&lt;=-40),"А",IF(AND(G15&gt;-40,G15&lt;=-30),"В",IF(AND(G15&gt;-30,G15&lt;=-15),"С",IF(AND(G15&gt;-15,G15&lt;=0),"D",IF(AND(G15&gt;0,G15&lt;=25),"E",IF(AND(G15&gt;25,G15&lt;=50),"F",IF(G15&gt;50,"G")))))))))</f>
        <v>А</v>
      </c>
      <c r="H16" s="221" t="str">
        <f>VLOOKUP(G16,Лист3!A4:B12,2,FALSE)</f>
        <v>Очень высокий</v>
      </c>
    </row>
    <row r="17" spans="1:11" ht="15.75" thickBot="1">
      <c r="A17" s="30"/>
      <c r="G17" s="46"/>
      <c r="H17" s="47"/>
    </row>
    <row r="18" spans="1:11">
      <c r="A18" s="198" t="s">
        <v>509</v>
      </c>
      <c r="B18" s="199"/>
      <c r="C18" s="199"/>
      <c r="D18" s="199"/>
      <c r="E18" s="199"/>
      <c r="F18" s="199"/>
      <c r="G18" s="199"/>
      <c r="H18" s="200"/>
    </row>
    <row r="19" spans="1:11">
      <c r="A19" s="48">
        <v>1</v>
      </c>
      <c r="B19" s="49" t="s">
        <v>439</v>
      </c>
      <c r="C19" s="50"/>
      <c r="D19" s="50"/>
      <c r="E19" s="50"/>
      <c r="F19" s="51"/>
      <c r="G19" s="196" t="s">
        <v>150</v>
      </c>
      <c r="H19" s="197"/>
    </row>
    <row r="20" spans="1:11">
      <c r="A20" s="48">
        <v>2</v>
      </c>
      <c r="B20" s="49" t="s">
        <v>440</v>
      </c>
      <c r="C20" s="50"/>
      <c r="D20" s="50"/>
      <c r="E20" s="50"/>
      <c r="F20" s="51"/>
      <c r="G20" s="19" t="s">
        <v>537</v>
      </c>
      <c r="H20" s="220">
        <f>'ГОСП баз'!B1</f>
        <v>4536.9000000000005</v>
      </c>
    </row>
    <row r="21" spans="1:11">
      <c r="A21" s="48">
        <v>3</v>
      </c>
      <c r="B21" s="49" t="s">
        <v>514</v>
      </c>
      <c r="C21" s="50"/>
      <c r="D21" s="50"/>
      <c r="E21" s="50"/>
      <c r="F21" s="51"/>
      <c r="G21" s="19">
        <v>1934</v>
      </c>
      <c r="H21" s="52" t="s">
        <v>521</v>
      </c>
      <c r="I21" s="53"/>
      <c r="J21" s="53"/>
      <c r="K21" s="53"/>
    </row>
    <row r="22" spans="1:11">
      <c r="A22" s="48">
        <v>4</v>
      </c>
      <c r="B22" s="49" t="s">
        <v>518</v>
      </c>
      <c r="C22" s="50"/>
      <c r="D22" s="50"/>
      <c r="E22" s="50"/>
      <c r="F22" s="51"/>
      <c r="G22" s="19">
        <v>4500</v>
      </c>
      <c r="H22" s="52" t="s">
        <v>521</v>
      </c>
      <c r="I22" s="53"/>
      <c r="J22" s="53"/>
      <c r="K22" s="53"/>
    </row>
    <row r="23" spans="1:11">
      <c r="A23" s="48">
        <v>5</v>
      </c>
      <c r="B23" s="49" t="s">
        <v>519</v>
      </c>
      <c r="C23" s="50"/>
      <c r="D23" s="50"/>
      <c r="E23" s="50"/>
      <c r="F23" s="51"/>
      <c r="G23" s="19">
        <v>500</v>
      </c>
      <c r="H23" s="52" t="s">
        <v>521</v>
      </c>
      <c r="I23" s="53"/>
      <c r="J23" s="53"/>
      <c r="K23" s="53"/>
    </row>
    <row r="24" spans="1:11">
      <c r="A24" s="48">
        <v>6</v>
      </c>
      <c r="B24" s="49" t="s">
        <v>435</v>
      </c>
      <c r="C24" s="50"/>
      <c r="D24" s="50"/>
      <c r="E24" s="50"/>
      <c r="F24" s="51"/>
      <c r="G24" s="19">
        <v>7</v>
      </c>
      <c r="H24" s="52" t="s">
        <v>521</v>
      </c>
      <c r="I24" s="53"/>
      <c r="J24" s="53"/>
      <c r="K24" s="53"/>
    </row>
    <row r="25" spans="1:11">
      <c r="A25" s="48">
        <v>7</v>
      </c>
      <c r="B25" s="49" t="s">
        <v>512</v>
      </c>
      <c r="C25" s="50"/>
      <c r="D25" s="50"/>
      <c r="E25" s="50"/>
      <c r="F25" s="51"/>
      <c r="G25" s="19">
        <v>5</v>
      </c>
      <c r="H25" s="52" t="s">
        <v>521</v>
      </c>
      <c r="I25" s="53"/>
      <c r="J25" s="53"/>
      <c r="K25" s="53"/>
    </row>
    <row r="26" spans="1:11">
      <c r="A26" s="48">
        <v>8</v>
      </c>
      <c r="B26" s="49" t="s">
        <v>513</v>
      </c>
      <c r="C26" s="50"/>
      <c r="D26" s="50"/>
      <c r="E26" s="50"/>
      <c r="F26" s="51"/>
      <c r="G26" s="19">
        <v>105</v>
      </c>
      <c r="H26" s="52" t="s">
        <v>521</v>
      </c>
      <c r="I26" s="53"/>
      <c r="J26" s="53"/>
      <c r="K26" s="53"/>
    </row>
    <row r="27" spans="1:11">
      <c r="A27" s="48">
        <v>9</v>
      </c>
      <c r="B27" s="49" t="s">
        <v>468</v>
      </c>
      <c r="C27" s="50"/>
      <c r="D27" s="50"/>
      <c r="E27" s="50"/>
      <c r="F27" s="51"/>
      <c r="G27" s="19">
        <v>260</v>
      </c>
      <c r="H27" s="52" t="s">
        <v>521</v>
      </c>
      <c r="I27" s="53"/>
      <c r="J27" s="53"/>
      <c r="K27" s="53"/>
    </row>
    <row r="28" spans="1:11">
      <c r="A28" s="48">
        <v>10</v>
      </c>
      <c r="B28" s="49" t="s">
        <v>516</v>
      </c>
      <c r="C28" s="50"/>
      <c r="D28" s="50"/>
      <c r="E28" s="50"/>
      <c r="F28" s="51"/>
      <c r="G28" s="19" t="s">
        <v>460</v>
      </c>
      <c r="H28" s="52" t="s">
        <v>521</v>
      </c>
      <c r="I28" s="53"/>
      <c r="J28" s="53"/>
      <c r="K28" s="53"/>
    </row>
    <row r="29" spans="1:11">
      <c r="A29" s="48">
        <v>11</v>
      </c>
      <c r="B29" s="49" t="s">
        <v>517</v>
      </c>
      <c r="C29" s="50"/>
      <c r="D29" s="50"/>
      <c r="E29" s="50"/>
      <c r="F29" s="51"/>
      <c r="G29" s="19" t="s">
        <v>460</v>
      </c>
      <c r="H29" s="52" t="s">
        <v>521</v>
      </c>
      <c r="I29" s="53"/>
      <c r="J29" s="53"/>
      <c r="K29" s="53"/>
    </row>
    <row r="30" spans="1:11">
      <c r="A30" s="48">
        <v>12</v>
      </c>
      <c r="B30" s="49" t="s">
        <v>459</v>
      </c>
      <c r="C30" s="50"/>
      <c r="D30" s="50"/>
      <c r="E30" s="50"/>
      <c r="F30" s="51"/>
      <c r="G30" s="19" t="s">
        <v>511</v>
      </c>
      <c r="H30" s="52" t="s">
        <v>521</v>
      </c>
      <c r="I30" s="53"/>
      <c r="J30" s="53"/>
      <c r="K30" s="53"/>
    </row>
    <row r="31" spans="1:11">
      <c r="A31" s="48">
        <v>13</v>
      </c>
      <c r="B31" s="49" t="s">
        <v>437</v>
      </c>
      <c r="C31" s="50"/>
      <c r="D31" s="50"/>
      <c r="E31" s="50"/>
      <c r="F31" s="51"/>
      <c r="G31" s="19" t="s">
        <v>664</v>
      </c>
      <c r="H31" s="52" t="s">
        <v>521</v>
      </c>
      <c r="I31" s="53">
        <v>20</v>
      </c>
      <c r="J31" s="53">
        <v>45</v>
      </c>
      <c r="K31" s="53"/>
    </row>
    <row r="32" spans="1:11">
      <c r="A32" s="48">
        <v>14</v>
      </c>
      <c r="B32" s="49" t="s">
        <v>441</v>
      </c>
      <c r="C32" s="50"/>
      <c r="D32" s="50"/>
      <c r="E32" s="50"/>
      <c r="F32" s="51"/>
      <c r="G32" s="18">
        <f>IF(G31="эконом-класс",30,IF(G31="бизнес-класс",40,IF(G31="социальный",20)))</f>
        <v>20</v>
      </c>
      <c r="H32" s="52"/>
      <c r="I32" s="53">
        <v>17</v>
      </c>
      <c r="J32" s="53">
        <v>10</v>
      </c>
      <c r="K32" s="53"/>
    </row>
    <row r="33" spans="1:11" ht="15.75" thickBot="1">
      <c r="A33" s="54">
        <v>15</v>
      </c>
      <c r="B33" s="55" t="s">
        <v>520</v>
      </c>
      <c r="C33" s="56"/>
      <c r="D33" s="56"/>
      <c r="E33" s="56"/>
      <c r="F33" s="57"/>
      <c r="G33" s="58">
        <f>J32+(J31-G32)*(I32-J32)/(J31-I31)</f>
        <v>17</v>
      </c>
      <c r="H33" s="59"/>
      <c r="I33" s="53">
        <f>G33-17</f>
        <v>0</v>
      </c>
      <c r="J33" s="53">
        <f>-I33</f>
        <v>0</v>
      </c>
      <c r="K33" s="53"/>
    </row>
    <row r="34" spans="1:11" ht="15.75" thickBot="1">
      <c r="A34" s="30"/>
      <c r="G34" s="41"/>
      <c r="H34" s="41"/>
      <c r="I34" s="53"/>
      <c r="J34" s="53"/>
      <c r="K34" s="53"/>
    </row>
    <row r="35" spans="1:11" ht="15.75" thickBot="1">
      <c r="A35" s="60" t="s">
        <v>432</v>
      </c>
      <c r="B35" s="61"/>
      <c r="C35" s="61"/>
      <c r="D35" s="61"/>
      <c r="E35" s="61"/>
      <c r="F35" s="61"/>
      <c r="G35" s="62"/>
      <c r="H35" s="63"/>
    </row>
    <row r="36" spans="1:11">
      <c r="A36" s="64">
        <v>1</v>
      </c>
      <c r="B36" s="65" t="s">
        <v>433</v>
      </c>
      <c r="C36" s="66"/>
      <c r="D36" s="66"/>
      <c r="E36" s="67"/>
      <c r="F36" s="20">
        <v>43003</v>
      </c>
      <c r="G36" s="201"/>
      <c r="H36" s="63">
        <f>F37-F36</f>
        <v>221</v>
      </c>
    </row>
    <row r="37" spans="1:11">
      <c r="A37" s="68">
        <v>2</v>
      </c>
      <c r="B37" s="69" t="s">
        <v>434</v>
      </c>
      <c r="C37" s="70"/>
      <c r="D37" s="70"/>
      <c r="E37" s="71"/>
      <c r="F37" s="21">
        <v>43224</v>
      </c>
      <c r="G37" s="202"/>
      <c r="H37" s="72">
        <f>H36+1</f>
        <v>222</v>
      </c>
    </row>
    <row r="38" spans="1:11" ht="29.25" customHeight="1">
      <c r="A38" s="68">
        <v>3</v>
      </c>
      <c r="B38" s="185" t="s">
        <v>532</v>
      </c>
      <c r="C38" s="186"/>
      <c r="D38" s="186"/>
      <c r="E38" s="187"/>
      <c r="F38" s="22">
        <v>-10</v>
      </c>
      <c r="G38" s="73" t="s">
        <v>525</v>
      </c>
      <c r="H38" s="72"/>
    </row>
    <row r="39" spans="1:11" ht="28.5" customHeight="1">
      <c r="A39" s="68">
        <v>4</v>
      </c>
      <c r="B39" s="185" t="s">
        <v>531</v>
      </c>
      <c r="C39" s="186"/>
      <c r="D39" s="186"/>
      <c r="E39" s="187"/>
      <c r="F39" s="22">
        <v>20</v>
      </c>
      <c r="G39" s="74"/>
      <c r="H39" s="63">
        <f>(F39-F38)*H37</f>
        <v>6660</v>
      </c>
    </row>
    <row r="40" spans="1:11" ht="28.5" customHeight="1">
      <c r="A40" s="68">
        <v>5</v>
      </c>
      <c r="B40" s="185" t="s">
        <v>533</v>
      </c>
      <c r="C40" s="186"/>
      <c r="D40" s="186"/>
      <c r="E40" s="187"/>
      <c r="F40" s="22">
        <v>25</v>
      </c>
      <c r="G40" s="24" t="s">
        <v>528</v>
      </c>
      <c r="H40" s="63">
        <f>(F41-F40)/0.0008598</f>
        <v>697002.79134682484</v>
      </c>
    </row>
    <row r="41" spans="1:11" ht="28.5" customHeight="1">
      <c r="A41" s="68">
        <v>6</v>
      </c>
      <c r="B41" s="185" t="s">
        <v>534</v>
      </c>
      <c r="C41" s="186"/>
      <c r="D41" s="186"/>
      <c r="E41" s="187"/>
      <c r="F41" s="22">
        <f>F40+599.283</f>
        <v>624.28300000000002</v>
      </c>
      <c r="G41" s="25" t="s">
        <v>529</v>
      </c>
      <c r="H41" s="63">
        <f>H40/G22</f>
        <v>154.8895091881833</v>
      </c>
    </row>
    <row r="42" spans="1:11" ht="27" customHeight="1">
      <c r="A42" s="68">
        <v>7</v>
      </c>
      <c r="B42" s="185" t="s">
        <v>523</v>
      </c>
      <c r="C42" s="186"/>
      <c r="D42" s="186"/>
      <c r="E42" s="187"/>
      <c r="F42" s="22">
        <v>1000</v>
      </c>
      <c r="G42" s="26" t="s">
        <v>527</v>
      </c>
      <c r="H42" s="63"/>
    </row>
    <row r="43" spans="1:11" ht="33.75" customHeight="1" thickBot="1">
      <c r="A43" s="75">
        <v>8</v>
      </c>
      <c r="B43" s="188" t="s">
        <v>522</v>
      </c>
      <c r="C43" s="189"/>
      <c r="D43" s="189"/>
      <c r="E43" s="190"/>
      <c r="F43" s="23">
        <v>11905.6</v>
      </c>
      <c r="G43" s="27" t="s">
        <v>530</v>
      </c>
      <c r="H43" s="63"/>
    </row>
    <row r="44" spans="1:11">
      <c r="A44" s="76" t="s">
        <v>524</v>
      </c>
      <c r="B44" s="77"/>
      <c r="C44" s="77"/>
      <c r="D44" s="77"/>
      <c r="E44" s="77"/>
      <c r="F44" s="78"/>
      <c r="G44" s="79"/>
      <c r="H44" s="80"/>
      <c r="I44" s="81"/>
    </row>
    <row r="45" spans="1:11">
      <c r="A45" s="82"/>
      <c r="B45" s="49" t="s">
        <v>462</v>
      </c>
      <c r="C45" s="50"/>
      <c r="D45" s="50"/>
      <c r="E45" s="50"/>
      <c r="F45" s="83"/>
      <c r="G45" s="84"/>
    </row>
    <row r="46" spans="1:11">
      <c r="A46" s="82">
        <v>1</v>
      </c>
      <c r="B46" s="49" t="s">
        <v>463</v>
      </c>
      <c r="C46" s="50"/>
      <c r="D46" s="50"/>
      <c r="E46" s="51"/>
      <c r="F46" s="85">
        <f>VLOOKUP(G20,Лист4!A7:C541,2,FALSE)</f>
        <v>213</v>
      </c>
      <c r="G46" s="86" t="s">
        <v>465</v>
      </c>
    </row>
    <row r="47" spans="1:11">
      <c r="A47" s="82">
        <v>2</v>
      </c>
      <c r="B47" s="49" t="s">
        <v>464</v>
      </c>
      <c r="C47" s="50"/>
      <c r="D47" s="50"/>
      <c r="E47" s="51"/>
      <c r="F47" s="85">
        <f>VLOOKUP(G20,Лист4!A7:C541,3,FALSE)</f>
        <v>-1.3</v>
      </c>
      <c r="G47" s="86" t="str">
        <f>G46</f>
        <v>СП 131.13300</v>
      </c>
      <c r="H47" s="63">
        <f>-F47</f>
        <v>1.3</v>
      </c>
    </row>
    <row r="48" spans="1:11">
      <c r="A48" s="82">
        <v>3</v>
      </c>
      <c r="B48" s="49" t="s">
        <v>466</v>
      </c>
      <c r="C48" s="50"/>
      <c r="D48" s="50"/>
      <c r="E48" s="51"/>
      <c r="F48" s="87">
        <v>20</v>
      </c>
      <c r="G48" s="86"/>
    </row>
    <row r="49" spans="1:9">
      <c r="A49" s="82">
        <v>4</v>
      </c>
      <c r="B49" s="49" t="s">
        <v>444</v>
      </c>
      <c r="C49" s="50"/>
      <c r="D49" s="50"/>
      <c r="E49" s="51"/>
      <c r="F49" s="88" t="str">
        <f>"("&amp;F48&amp;IF(F47&lt;0," + "&amp;H47&amp;")x"&amp;F46&amp;"= "&amp;G49," - "&amp;F47&amp;")x"&amp;F46&amp;"= "&amp;G49)</f>
        <v>(20 + 1,3)x213= 4536,9</v>
      </c>
      <c r="G49" s="89">
        <f>H20</f>
        <v>4536.9000000000005</v>
      </c>
    </row>
    <row r="50" spans="1:9">
      <c r="A50" s="82">
        <v>5</v>
      </c>
      <c r="B50" s="49" t="s">
        <v>446</v>
      </c>
      <c r="C50" s="50"/>
      <c r="D50" s="50"/>
      <c r="E50" s="51"/>
      <c r="F50" s="85">
        <f>G24</f>
        <v>7</v>
      </c>
      <c r="G50" s="86"/>
    </row>
    <row r="51" spans="1:9">
      <c r="A51" s="90">
        <v>6</v>
      </c>
      <c r="B51" s="91" t="s">
        <v>458</v>
      </c>
      <c r="C51" s="92"/>
      <c r="D51" s="92"/>
      <c r="E51" s="92"/>
      <c r="F51" s="92"/>
      <c r="G51" s="93"/>
    </row>
    <row r="52" spans="1:9">
      <c r="A52" s="94"/>
      <c r="B52" s="95">
        <f>IF(G30="есть",10,7)</f>
        <v>10</v>
      </c>
      <c r="C52" s="96" t="s">
        <v>461</v>
      </c>
      <c r="D52" s="97"/>
      <c r="E52" s="97"/>
      <c r="F52" s="97"/>
      <c r="G52" s="98"/>
    </row>
    <row r="53" spans="1:9">
      <c r="A53" s="90">
        <v>7</v>
      </c>
      <c r="B53" s="99" t="s">
        <v>445</v>
      </c>
      <c r="C53" s="92"/>
      <c r="D53" s="92"/>
      <c r="E53" s="92"/>
      <c r="F53" s="92"/>
      <c r="G53" s="93"/>
    </row>
    <row r="54" spans="1:9">
      <c r="A54" s="94"/>
      <c r="B54" s="95" t="str">
        <f>'ГОСП баз'!D4</f>
        <v>231,5+ (4536,9 - 4000)x(253,5 - 231,5)/(5000 - 4000)=321,16 кВтч/м2</v>
      </c>
      <c r="C54" s="97"/>
      <c r="D54" s="97"/>
      <c r="E54" s="97"/>
      <c r="F54" s="97"/>
      <c r="G54" s="100">
        <f>'ГОСП баз'!A4</f>
        <v>321.16000000000003</v>
      </c>
    </row>
    <row r="55" spans="1:9">
      <c r="A55" s="94"/>
      <c r="B55" s="101" t="s">
        <v>8</v>
      </c>
      <c r="C55" s="97"/>
      <c r="D55" s="97"/>
      <c r="E55" s="97"/>
      <c r="F55" s="97"/>
      <c r="G55" s="100"/>
    </row>
    <row r="56" spans="1:9">
      <c r="A56" s="94"/>
      <c r="B56" s="95" t="str">
        <f>'ГОСП баз'!D5</f>
        <v>86,5+ (4536,9 - 4000)x(108,5 - 86,5)/(5000 - 4000)=98,31 кВтч/м2</v>
      </c>
      <c r="C56" s="97"/>
      <c r="D56" s="97"/>
      <c r="E56" s="97"/>
      <c r="F56" s="97"/>
      <c r="G56" s="100">
        <f>'ГОСП баз'!B4</f>
        <v>98.31</v>
      </c>
    </row>
    <row r="57" spans="1:9">
      <c r="A57" s="102">
        <v>8</v>
      </c>
      <c r="B57" s="103" t="s">
        <v>457</v>
      </c>
      <c r="C57" s="92"/>
      <c r="D57" s="92"/>
      <c r="E57" s="92"/>
      <c r="F57" s="104"/>
      <c r="G57" s="105" t="s">
        <v>526</v>
      </c>
    </row>
    <row r="58" spans="1:9">
      <c r="A58" s="94"/>
      <c r="B58" s="95" t="str">
        <f>J32&amp;"+("&amp;J31&amp;" - "&amp;G32&amp;")x("&amp;I32&amp;" - "&amp;J32&amp;")/("&amp;J31&amp;" - "&amp;I31&amp;")= "&amp;G33&amp;" "&amp;H33</f>
        <v xml:space="preserve">10+(45 - 20)x(17 - 10)/(45 - 20)= 17 </v>
      </c>
      <c r="C58" s="97"/>
      <c r="D58" s="97"/>
      <c r="E58" s="97"/>
      <c r="F58" s="106"/>
      <c r="G58" s="107"/>
    </row>
    <row r="59" spans="1:9" ht="15.75" thickBot="1">
      <c r="A59" s="108"/>
      <c r="B59" s="109" t="str">
        <f>G33&amp;" - 17  = "&amp;I33&amp;" "&amp;H33</f>
        <v xml:space="preserve">17 - 17  = 0 </v>
      </c>
      <c r="C59" s="110"/>
      <c r="D59" s="110"/>
      <c r="E59" s="111">
        <f>I33*0.024</f>
        <v>0</v>
      </c>
      <c r="F59" s="112" t="s">
        <v>438</v>
      </c>
      <c r="G59" s="113"/>
    </row>
    <row r="60" spans="1:9" ht="27.75" customHeight="1">
      <c r="A60" s="191" t="str">
        <f>B53</f>
        <v>Расход тепловой энергии на отопление, вентиляцию, горячее водоснабжение и электроэнергии на общедомовые нужды</v>
      </c>
      <c r="B60" s="192"/>
      <c r="C60" s="192"/>
      <c r="D60" s="192"/>
      <c r="E60" s="192"/>
      <c r="F60" s="192"/>
      <c r="G60" s="114" t="str">
        <f>F59</f>
        <v>кВтч/м2</v>
      </c>
      <c r="H60" s="115">
        <f>ROUND(G54+I33*0.024,2)</f>
        <v>321.16000000000003</v>
      </c>
    </row>
    <row r="61" spans="1:9" ht="15.75" thickBot="1">
      <c r="A61" s="178" t="str">
        <f>B55</f>
        <v>в том числе тепловой энергии на отопление и вентиляцию</v>
      </c>
      <c r="B61" s="179"/>
      <c r="C61" s="179"/>
      <c r="D61" s="179"/>
      <c r="E61" s="179"/>
      <c r="F61" s="180"/>
      <c r="G61" s="116" t="str">
        <f>F59</f>
        <v>кВтч/м2</v>
      </c>
      <c r="H61" s="117">
        <f>ROUND(G56+I33*0.024,2)</f>
        <v>98.31</v>
      </c>
    </row>
    <row r="62" spans="1:9" ht="15.75" thickBot="1">
      <c r="A62" s="118" t="s">
        <v>447</v>
      </c>
      <c r="B62" s="119"/>
      <c r="C62" s="119"/>
      <c r="D62" s="119"/>
      <c r="E62" s="119"/>
      <c r="F62" s="119"/>
      <c r="G62" s="119"/>
      <c r="H62" s="120"/>
      <c r="I62" s="121"/>
    </row>
    <row r="63" spans="1:9">
      <c r="A63" s="122">
        <v>1</v>
      </c>
      <c r="B63" s="123" t="s">
        <v>448</v>
      </c>
      <c r="C63" s="124"/>
      <c r="D63" s="124"/>
      <c r="E63" s="124"/>
      <c r="F63" s="124"/>
      <c r="G63" s="124"/>
      <c r="H63" s="125"/>
    </row>
    <row r="64" spans="1:9">
      <c r="A64" s="126"/>
      <c r="B64" s="49"/>
      <c r="C64" s="50" t="s">
        <v>453</v>
      </c>
      <c r="D64" s="50"/>
      <c r="E64" s="50"/>
      <c r="F64" s="51"/>
      <c r="G64" s="128">
        <f>F38</f>
        <v>-10</v>
      </c>
      <c r="H64" s="129" t="s">
        <v>454</v>
      </c>
    </row>
    <row r="65" spans="1:10">
      <c r="A65" s="126"/>
      <c r="B65" s="49"/>
      <c r="C65" s="50" t="s">
        <v>455</v>
      </c>
      <c r="D65" s="50"/>
      <c r="E65" s="50"/>
      <c r="F65" s="51"/>
      <c r="G65" s="127">
        <f>F37-F36</f>
        <v>221</v>
      </c>
      <c r="H65" s="129" t="s">
        <v>456</v>
      </c>
    </row>
    <row r="66" spans="1:10">
      <c r="A66" s="126">
        <v>2</v>
      </c>
      <c r="B66" s="49" t="s">
        <v>449</v>
      </c>
      <c r="C66" s="50"/>
      <c r="D66" s="50"/>
      <c r="E66" s="50"/>
      <c r="F66" s="51"/>
      <c r="G66" s="128">
        <f>F39</f>
        <v>20</v>
      </c>
      <c r="H66" s="129" t="s">
        <v>454</v>
      </c>
      <c r="I66" s="53">
        <v>20</v>
      </c>
      <c r="J66" s="53">
        <v>45</v>
      </c>
    </row>
    <row r="67" spans="1:10">
      <c r="A67" s="126">
        <v>3</v>
      </c>
      <c r="B67" s="49" t="s">
        <v>450</v>
      </c>
      <c r="C67" s="50"/>
      <c r="D67" s="50"/>
      <c r="E67" s="50"/>
      <c r="F67" s="51"/>
      <c r="G67" s="130">
        <f>ROUND(G22/G27,1)</f>
        <v>17.3</v>
      </c>
      <c r="H67" s="129" t="s">
        <v>436</v>
      </c>
      <c r="I67" s="53">
        <v>17</v>
      </c>
      <c r="J67" s="53">
        <v>10</v>
      </c>
    </row>
    <row r="68" spans="1:10">
      <c r="A68" s="48">
        <v>4</v>
      </c>
      <c r="B68" s="49" t="s">
        <v>442</v>
      </c>
      <c r="C68" s="50"/>
      <c r="D68" s="50"/>
      <c r="E68" s="50"/>
      <c r="F68" s="51"/>
      <c r="G68" s="130">
        <f>J67+(J66-G67)*(I67-J67)/(J66-I66)</f>
        <v>17.756</v>
      </c>
      <c r="H68" s="129" t="s">
        <v>443</v>
      </c>
      <c r="I68" s="53">
        <f>ROUND(G68-17,2)</f>
        <v>0.76</v>
      </c>
      <c r="J68" s="53">
        <f>-I68</f>
        <v>-0.76</v>
      </c>
    </row>
    <row r="69" spans="1:10" ht="15.75" thickBot="1">
      <c r="A69" s="131">
        <v>5</v>
      </c>
      <c r="B69" s="55" t="s">
        <v>451</v>
      </c>
      <c r="C69" s="56"/>
      <c r="D69" s="56"/>
      <c r="E69" s="56"/>
      <c r="F69" s="57"/>
      <c r="G69" s="132" t="s">
        <v>452</v>
      </c>
      <c r="H69" s="133"/>
    </row>
    <row r="70" spans="1:10" ht="15.75" thickBot="1">
      <c r="A70" s="118" t="s">
        <v>535</v>
      </c>
      <c r="B70" s="134"/>
      <c r="C70" s="134"/>
      <c r="D70" s="134"/>
      <c r="E70" s="134"/>
      <c r="F70" s="134"/>
      <c r="G70" s="135"/>
      <c r="H70" s="136"/>
      <c r="I70" s="81"/>
    </row>
    <row r="71" spans="1:10">
      <c r="A71" s="122">
        <v>1</v>
      </c>
      <c r="B71" s="123" t="str">
        <f>C65</f>
        <v>продолжительность периода отопления</v>
      </c>
      <c r="C71" s="124"/>
      <c r="D71" s="124"/>
      <c r="E71" s="137"/>
      <c r="F71" s="123">
        <f>G65</f>
        <v>221</v>
      </c>
      <c r="G71" s="138"/>
      <c r="H71" s="139"/>
    </row>
    <row r="72" spans="1:10">
      <c r="A72" s="126">
        <v>2</v>
      </c>
      <c r="B72" s="49" t="str">
        <f>C64</f>
        <v>средняя температура окружающего воздуха</v>
      </c>
      <c r="C72" s="50"/>
      <c r="D72" s="50"/>
      <c r="E72" s="51"/>
      <c r="F72" s="49">
        <f>G64</f>
        <v>-10</v>
      </c>
      <c r="G72" s="138"/>
      <c r="H72" s="140">
        <f>-F72</f>
        <v>10</v>
      </c>
    </row>
    <row r="73" spans="1:10">
      <c r="A73" s="102">
        <v>3</v>
      </c>
      <c r="B73" s="127" t="s">
        <v>467</v>
      </c>
      <c r="C73" s="127"/>
      <c r="D73" s="127"/>
      <c r="E73" s="127"/>
      <c r="F73" s="49">
        <f>G66</f>
        <v>20</v>
      </c>
      <c r="G73" s="138"/>
      <c r="H73" s="139"/>
    </row>
    <row r="74" spans="1:10">
      <c r="A74" s="94"/>
      <c r="B74" s="103" t="s">
        <v>444</v>
      </c>
      <c r="C74" s="92"/>
      <c r="D74" s="92"/>
      <c r="E74" s="92"/>
      <c r="F74" s="141" t="str">
        <f>"("&amp;F73&amp;IF(F72&lt;0," + "&amp;H72&amp;")x"&amp;F71&amp;"= "&amp;G74," - "&amp;F72&amp;")x"&amp;F71&amp;"= "&amp;G74)</f>
        <v>(20 + 10)x221= 6630</v>
      </c>
      <c r="G74" s="142">
        <f>(F73-F72)*F71</f>
        <v>6630</v>
      </c>
      <c r="H74" s="139"/>
    </row>
    <row r="75" spans="1:10">
      <c r="A75" s="94"/>
      <c r="B75" s="143" t="s">
        <v>458</v>
      </c>
      <c r="C75" s="97"/>
      <c r="D75" s="97"/>
      <c r="E75" s="97"/>
      <c r="F75" s="98"/>
      <c r="G75" s="138"/>
      <c r="H75" s="139"/>
    </row>
    <row r="76" spans="1:10">
      <c r="A76" s="144"/>
      <c r="B76" s="145">
        <f>IF(G30="есть",10,7)</f>
        <v>10</v>
      </c>
      <c r="C76" s="146" t="s">
        <v>461</v>
      </c>
      <c r="D76" s="147"/>
      <c r="E76" s="147"/>
      <c r="F76" s="148"/>
      <c r="G76" s="138"/>
      <c r="H76" s="139"/>
    </row>
    <row r="77" spans="1:10" ht="30.75" customHeight="1">
      <c r="A77" s="102">
        <v>4</v>
      </c>
      <c r="B77" s="181" t="s">
        <v>445</v>
      </c>
      <c r="C77" s="181"/>
      <c r="D77" s="181"/>
      <c r="E77" s="181"/>
      <c r="F77" s="182"/>
      <c r="G77" s="138"/>
      <c r="H77" s="139"/>
    </row>
    <row r="78" spans="1:10">
      <c r="A78" s="94"/>
      <c r="B78" s="96" t="str">
        <f>'ГОСП баз (2)'!D4</f>
        <v>275+ (6630 - 6000)x(321,5 - 275)/(8000 - 6000)=289,65 кВтч/м2</v>
      </c>
      <c r="C78" s="97"/>
      <c r="D78" s="97"/>
      <c r="E78" s="97"/>
      <c r="F78" s="98"/>
      <c r="G78" s="149">
        <f>'ГОСП баз (2)'!A4</f>
        <v>289.64999999999998</v>
      </c>
      <c r="H78" s="139"/>
    </row>
    <row r="79" spans="1:10">
      <c r="A79" s="94"/>
      <c r="B79" s="97" t="s">
        <v>8</v>
      </c>
      <c r="C79" s="97"/>
      <c r="D79" s="97"/>
      <c r="E79" s="97"/>
      <c r="F79" s="98"/>
      <c r="G79" s="149"/>
      <c r="H79" s="139"/>
    </row>
    <row r="80" spans="1:10">
      <c r="A80" s="144"/>
      <c r="B80" s="146" t="str">
        <f>'ГОСП баз (2)'!D5</f>
        <v>130+ (6630 - 6000)x(164,5 - 130)/(8000 - 6000)=140,87 кВтч/м2</v>
      </c>
      <c r="C80" s="147"/>
      <c r="D80" s="147"/>
      <c r="E80" s="147"/>
      <c r="F80" s="148"/>
      <c r="G80" s="149">
        <f>'ГОСП баз (2)'!B4</f>
        <v>140.87</v>
      </c>
      <c r="H80" s="139"/>
    </row>
    <row r="81" spans="1:9">
      <c r="A81" s="102">
        <v>5</v>
      </c>
      <c r="B81" s="103" t="s">
        <v>457</v>
      </c>
      <c r="C81" s="92"/>
      <c r="D81" s="92"/>
      <c r="E81" s="92"/>
      <c r="F81" s="93"/>
      <c r="G81" s="138"/>
      <c r="H81" s="139"/>
    </row>
    <row r="82" spans="1:9">
      <c r="A82" s="94"/>
      <c r="B82" s="95" t="str">
        <f>J32&amp;"+("&amp;J31&amp;" - "&amp;G67&amp;")x("&amp;I32&amp;" - "&amp;J32&amp;")/("&amp;J31&amp;" - "&amp;I31&amp;")= "&amp;G68&amp;" "&amp;H33</f>
        <v xml:space="preserve">10+(45 - 17,3)x(17 - 10)/(45 - 20)= 17,756 </v>
      </c>
      <c r="C82" s="97"/>
      <c r="D82" s="97"/>
      <c r="E82" s="97"/>
      <c r="F82" s="98"/>
      <c r="G82" s="138"/>
      <c r="H82" s="139"/>
    </row>
    <row r="83" spans="1:9" ht="15.75" thickBot="1">
      <c r="A83" s="108"/>
      <c r="B83" s="109" t="str">
        <f>G68&amp;" - 17  = "&amp;I68&amp;" "&amp;H33</f>
        <v xml:space="preserve">17,756 - 17  = 0,76 </v>
      </c>
      <c r="C83" s="110"/>
      <c r="D83" s="110"/>
      <c r="E83" s="111">
        <f>I68*0.024</f>
        <v>1.8239999999999999E-2</v>
      </c>
      <c r="F83" s="150" t="s">
        <v>438</v>
      </c>
      <c r="G83" s="138"/>
      <c r="H83" s="139"/>
    </row>
    <row r="84" spans="1:9" ht="15.75" thickBot="1">
      <c r="A84" s="151"/>
      <c r="B84" s="152" t="s">
        <v>361</v>
      </c>
      <c r="C84" s="153"/>
      <c r="D84" s="153"/>
      <c r="E84" s="153"/>
      <c r="F84" s="153"/>
      <c r="G84" s="153"/>
      <c r="H84" s="154"/>
      <c r="I84" s="155"/>
    </row>
    <row r="85" spans="1:9" ht="33.75" customHeight="1">
      <c r="A85" s="156"/>
      <c r="B85" s="176" t="str">
        <f>B77</f>
        <v>Расход тепловой энергии на отопление, вентиляцию, горячее водоснабжение и электроэнергии на общедомовые нужды</v>
      </c>
      <c r="C85" s="176"/>
      <c r="D85" s="176"/>
      <c r="E85" s="176"/>
      <c r="F85" s="176"/>
      <c r="G85" s="157">
        <f>ROUND(G78+E83,2)</f>
        <v>289.67</v>
      </c>
      <c r="H85" s="158" t="str">
        <f>F83</f>
        <v>кВтч/м2</v>
      </c>
      <c r="I85" s="155"/>
    </row>
    <row r="86" spans="1:9">
      <c r="A86" s="156"/>
      <c r="B86" s="183" t="str">
        <f>B79</f>
        <v>в том числе тепловой энергии на отопление и вентиляцию</v>
      </c>
      <c r="C86" s="183"/>
      <c r="D86" s="183"/>
      <c r="E86" s="183"/>
      <c r="F86" s="183"/>
      <c r="G86" s="157">
        <f>ROUND(G80+E83,2)</f>
        <v>140.88999999999999</v>
      </c>
      <c r="H86" s="158" t="str">
        <f>F83</f>
        <v>кВтч/м2</v>
      </c>
      <c r="I86" s="155"/>
    </row>
    <row r="87" spans="1:9" ht="15.75" thickBot="1">
      <c r="A87" s="159"/>
      <c r="B87" s="184" t="s">
        <v>469</v>
      </c>
      <c r="C87" s="184"/>
      <c r="D87" s="184"/>
      <c r="E87" s="184"/>
      <c r="F87" s="184"/>
      <c r="G87" s="160"/>
      <c r="H87" s="161"/>
      <c r="I87" s="155"/>
    </row>
    <row r="88" spans="1:9">
      <c r="A88" s="162" t="s">
        <v>470</v>
      </c>
      <c r="B88" s="163"/>
      <c r="C88" s="163"/>
      <c r="D88" s="163"/>
      <c r="E88" s="163"/>
      <c r="F88" s="163"/>
      <c r="G88" s="79"/>
      <c r="H88" s="80"/>
      <c r="I88" s="81"/>
    </row>
    <row r="89" spans="1:9">
      <c r="A89" s="126"/>
      <c r="B89" s="49" t="s">
        <v>471</v>
      </c>
      <c r="C89" s="50"/>
      <c r="D89" s="50"/>
      <c r="E89" s="50"/>
      <c r="F89" s="50"/>
      <c r="G89" s="84"/>
    </row>
    <row r="90" spans="1:9">
      <c r="A90" s="126">
        <v>1</v>
      </c>
      <c r="B90" s="127" t="s">
        <v>463</v>
      </c>
      <c r="C90" s="127"/>
      <c r="D90" s="127"/>
      <c r="E90" s="127"/>
      <c r="F90" s="128">
        <f>H37</f>
        <v>222</v>
      </c>
      <c r="G90" s="86"/>
    </row>
    <row r="91" spans="1:9">
      <c r="A91" s="126">
        <v>2</v>
      </c>
      <c r="B91" s="127" t="s">
        <v>464</v>
      </c>
      <c r="C91" s="127"/>
      <c r="D91" s="127"/>
      <c r="E91" s="127"/>
      <c r="F91" s="128">
        <f>F38</f>
        <v>-10</v>
      </c>
      <c r="G91" s="86"/>
      <c r="H91" s="63">
        <f>-F91</f>
        <v>10</v>
      </c>
    </row>
    <row r="92" spans="1:9">
      <c r="A92" s="126">
        <v>3</v>
      </c>
      <c r="B92" s="127" t="s">
        <v>466</v>
      </c>
      <c r="C92" s="127"/>
      <c r="D92" s="127"/>
      <c r="E92" s="127"/>
      <c r="F92" s="127">
        <f>F73</f>
        <v>20</v>
      </c>
      <c r="G92" s="86"/>
    </row>
    <row r="93" spans="1:9">
      <c r="A93" s="126">
        <v>4</v>
      </c>
      <c r="B93" s="103" t="s">
        <v>472</v>
      </c>
      <c r="C93" s="92"/>
      <c r="D93" s="92"/>
      <c r="E93" s="104"/>
      <c r="F93" s="164">
        <f>F41-F40</f>
        <v>599.28300000000002</v>
      </c>
      <c r="G93" s="86"/>
    </row>
    <row r="94" spans="1:9">
      <c r="A94" s="126"/>
      <c r="B94" s="165"/>
      <c r="C94" s="147" t="s">
        <v>473</v>
      </c>
      <c r="D94" s="147"/>
      <c r="E94" s="166" t="str">
        <f>F93&amp;"/(0,0008598x"&amp;G22&amp;") = "&amp;F94</f>
        <v>599,283/(0,0008598x4500) = 154,89</v>
      </c>
      <c r="F94" s="130">
        <f>ROUND((F93/0.0008598)/G22,2)</f>
        <v>154.88999999999999</v>
      </c>
      <c r="G94" s="86" t="s">
        <v>438</v>
      </c>
    </row>
    <row r="95" spans="1:9">
      <c r="A95" s="126">
        <v>5</v>
      </c>
      <c r="B95" s="103" t="s">
        <v>474</v>
      </c>
      <c r="C95" s="92"/>
      <c r="D95" s="92"/>
      <c r="E95" s="104"/>
      <c r="F95" s="164">
        <f>F43-F42</f>
        <v>10905.6</v>
      </c>
      <c r="G95" s="86"/>
    </row>
    <row r="96" spans="1:9" ht="15.75" thickBot="1">
      <c r="A96" s="131"/>
      <c r="B96" s="167"/>
      <c r="C96" s="110" t="s">
        <v>473</v>
      </c>
      <c r="D96" s="110"/>
      <c r="E96" s="168" t="str">
        <f>F95&amp;"/"&amp;G22&amp;" = "&amp;F96</f>
        <v>10905,6/4500 = 2,42</v>
      </c>
      <c r="F96" s="169">
        <f>ROUND(F95/G22,2)</f>
        <v>2.42</v>
      </c>
      <c r="G96" s="170" t="str">
        <f>G94</f>
        <v>кВтч/м2</v>
      </c>
    </row>
    <row r="97" spans="1:9" ht="15.75" thickBot="1">
      <c r="A97" s="151"/>
      <c r="B97" s="152" t="s">
        <v>475</v>
      </c>
      <c r="C97" s="153"/>
      <c r="D97" s="153"/>
      <c r="E97" s="153"/>
      <c r="F97" s="153"/>
      <c r="G97" s="153"/>
      <c r="H97" s="154"/>
      <c r="I97" s="155"/>
    </row>
    <row r="98" spans="1:9" ht="32.25" customHeight="1">
      <c r="A98" s="156"/>
      <c r="B98" s="176" t="str">
        <f>B85</f>
        <v>Расход тепловой энергии на отопление, вентиляцию, горячее водоснабжение и электроэнергии на общедомовые нужды</v>
      </c>
      <c r="C98" s="176"/>
      <c r="D98" s="176"/>
      <c r="E98" s="176"/>
      <c r="F98" s="176"/>
      <c r="G98" s="171">
        <f>F94+F96</f>
        <v>157.30999999999997</v>
      </c>
      <c r="H98" s="172" t="str">
        <f>H85</f>
        <v>кВтч/м2</v>
      </c>
      <c r="I98" s="138"/>
    </row>
    <row r="99" spans="1:9" ht="15.75" thickBot="1">
      <c r="A99" s="159"/>
      <c r="B99" s="177" t="str">
        <f>B86</f>
        <v>в том числе тепловой энергии на отопление и вентиляцию</v>
      </c>
      <c r="C99" s="177"/>
      <c r="D99" s="177"/>
      <c r="E99" s="177"/>
      <c r="F99" s="177"/>
      <c r="G99" s="173">
        <f>F94</f>
        <v>154.88999999999999</v>
      </c>
      <c r="H99" s="174" t="str">
        <f>H86</f>
        <v>кВтч/м2</v>
      </c>
      <c r="I99" s="138"/>
    </row>
  </sheetData>
  <sheetProtection algorithmName="SHA-512" hashValue="h6OqZDulbBD0eE2kEirbWKic0NXk9Rji2Fl3zQRcmbD2K3K5ZklSVgtPRPs2AYHU4SjRH2wJ1qpgx9OJu+Hxzw==" saltValue="YwZMUvqYO3WkiyhxJOVdZg==" spinCount="100000" sheet="1" objects="1" scenarios="1"/>
  <mergeCells count="20">
    <mergeCell ref="B39:E39"/>
    <mergeCell ref="A1:H1"/>
    <mergeCell ref="A2:H2"/>
    <mergeCell ref="B15:F15"/>
    <mergeCell ref="G19:H19"/>
    <mergeCell ref="A18:H18"/>
    <mergeCell ref="G36:G37"/>
    <mergeCell ref="B38:E38"/>
    <mergeCell ref="B42:E42"/>
    <mergeCell ref="B43:E43"/>
    <mergeCell ref="A60:F60"/>
    <mergeCell ref="B40:E40"/>
    <mergeCell ref="B41:E41"/>
    <mergeCell ref="B98:F98"/>
    <mergeCell ref="B99:F99"/>
    <mergeCell ref="A61:F61"/>
    <mergeCell ref="B77:F77"/>
    <mergeCell ref="B85:F85"/>
    <mergeCell ref="B86:F86"/>
    <mergeCell ref="B87:F87"/>
  </mergeCells>
  <dataValidations count="3">
    <dataValidation type="list" allowBlank="1" showInputMessage="1" showErrorMessage="1" sqref="G31">
      <formula1>"бизнес-класс,эконом-класс,социальный"</formula1>
    </dataValidation>
    <dataValidation type="list" allowBlank="1" showInputMessage="1" showErrorMessage="1" sqref="G69">
      <formula1>"без нарушений"</formula1>
    </dataValidation>
    <dataValidation type="list" allowBlank="1" showInputMessage="1" showErrorMessage="1" sqref="G28:G30 H13 G14">
      <formula1>"есть,нет"</formula1>
    </dataValidation>
  </dataValidations>
  <pageMargins left="0.31496062992125984" right="0.31496062992125984" top="0.74803149606299213" bottom="0.35433070866141736" header="0.31496062992125984" footer="0.31496062992125984"/>
  <pageSetup paperSize="9" scale="84" fitToHeight="4" orientation="landscape" r:id="rId1"/>
  <rowBreaks count="2" manualBreakCount="2">
    <brk id="34" max="7" man="1"/>
    <brk id="69" max="7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HOOSE(VLOOKUP($G$19,Лист4!$F$4:$G$79,2,FALSE),а,б,в,г,д,е,ж,з,и,к,л,м,н,о,п,р,с,т,у,ф,х,ц,ч,ш,щ,э,ю,я,а1,б1,г1,д1,е1,ж1,з1,и1,к1,л1,м1,н1,о1,п1,р1,с1,т1,у1,ф1,х1,ц1,ч1,ш1,щ1,э1,ю1,я1,а2,в2,г2,д2,е2,ж2,з2,л2,м2,н2,о2,п2,р2,с2,т2,у2,ф2,х2,ц2,ч2,ш2)</xm:f>
          </x14:formula1>
          <xm:sqref>G20</xm:sqref>
        </x14:dataValidation>
        <x14:dataValidation type="list" allowBlank="1" showInputMessage="1" showErrorMessage="1">
          <x14:formula1>
            <xm:f>Лист4!$F$4:$F$79</xm:f>
          </x14:formula1>
          <xm:sqref>G19:H19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M58"/>
  <sheetViews>
    <sheetView topLeftCell="A182" workbookViewId="0">
      <selection activeCell="H191" sqref="H191"/>
    </sheetView>
  </sheetViews>
  <sheetFormatPr defaultRowHeight="15"/>
  <cols>
    <col min="1" max="1" width="41.28515625" customWidth="1"/>
    <col min="2" max="2" width="18.7109375" customWidth="1"/>
    <col min="3" max="3" width="13" customWidth="1"/>
  </cols>
  <sheetData>
    <row r="1" spans="1:13">
      <c r="A1" t="s">
        <v>357</v>
      </c>
      <c r="B1">
        <f>VLOOKUP(Лист2!G20,Лист4!A7:D541,4,FALSE)</f>
        <v>4536.9000000000005</v>
      </c>
      <c r="D1" t="b">
        <f>IF(AND(B1&gt;=2000,B1&lt;3000),2000,IF(AND(B1&gt;=3000,B1&lt;4000),3000))</f>
        <v>0</v>
      </c>
      <c r="E1">
        <f>IF(AND(B1&gt;=4000,B1&lt;5000),4000,IF(AND(B1&gt;=5000,B1&lt;6000),5000))</f>
        <v>4000</v>
      </c>
      <c r="F1" t="b">
        <f>IF(AND(B1&gt;=6000,B1&lt;8000),6000,IF(AND(B1&gt;=8000,B1&lt;=10000),8000))</f>
        <v>0</v>
      </c>
      <c r="H1">
        <f>SUM(D1:F1)</f>
        <v>4000</v>
      </c>
    </row>
    <row r="2" spans="1:13">
      <c r="A2" s="13" t="s">
        <v>362</v>
      </c>
      <c r="B2">
        <f>Лист2!G24</f>
        <v>7</v>
      </c>
      <c r="D2" s="14" t="b">
        <f>IF(AND($B$1&gt;=2000,$B$1&lt;3000),3000,IF(AND($B$1&gt;=3000,$B$1&lt;4000),4000))</f>
        <v>0</v>
      </c>
      <c r="E2" s="14">
        <f>IF(AND($B$1&gt;=4000,$B$1&lt;5000),5000,IF(AND($B$1&gt;=5000,$B$1&lt;6000),6000))</f>
        <v>5000</v>
      </c>
      <c r="F2" s="14" t="b">
        <f>IF(AND($B$1&gt;=6000,$B$1&lt;8000),8000,IF(AND($B$1&gt;=8000,$B$1&lt;=10000),10000))</f>
        <v>0</v>
      </c>
      <c r="H2">
        <f>SUM(D2:F2)</f>
        <v>5000</v>
      </c>
    </row>
    <row r="3" spans="1:13">
      <c r="A3" s="13"/>
      <c r="D3" s="14"/>
      <c r="E3" s="14"/>
      <c r="F3" s="14"/>
    </row>
    <row r="4" spans="1:13">
      <c r="A4" s="13">
        <f>ROUND(I26+(B1-H1)/(H2-H1)*(I43-J26),2)</f>
        <v>321.16000000000003</v>
      </c>
      <c r="B4">
        <f>ROUND(J26+(B1-H1)/(H2-H1)*(J43-J26),2)</f>
        <v>98.31</v>
      </c>
      <c r="D4" s="14" t="str">
        <f>I26&amp;"+ ("&amp;B1&amp;" - "&amp;H1&amp;")x("&amp;I43&amp;" - "&amp;I26&amp;")/("&amp;H2&amp;" - "&amp;H1&amp;")="&amp;A4&amp;" кВтч/м2"</f>
        <v>231,5+ (4536,9 - 4000)x(253,5 - 231,5)/(5000 - 4000)=321,16 кВтч/м2</v>
      </c>
      <c r="E4" s="14"/>
      <c r="F4" s="14"/>
    </row>
    <row r="5" spans="1:13">
      <c r="A5" s="13"/>
      <c r="D5" s="14" t="str">
        <f>J26&amp;"+ ("&amp;B1&amp;" - "&amp;H1&amp;")x("&amp;J43&amp;" - "&amp;J26&amp;")/("&amp;H2&amp;" - "&amp;H1&amp;")="&amp;B4&amp;" кВтч/м2"</f>
        <v>86,5+ (4536,9 - 4000)x(108,5 - 86,5)/(5000 - 4000)=98,31 кВтч/м2</v>
      </c>
      <c r="E5" s="14"/>
      <c r="F5" s="14"/>
    </row>
    <row r="7" spans="1:13" ht="15.75">
      <c r="A7" s="206" t="s">
        <v>2</v>
      </c>
      <c r="B7" s="206"/>
      <c r="C7" s="206"/>
      <c r="D7" s="206"/>
      <c r="E7" s="206"/>
      <c r="F7" s="206"/>
      <c r="G7" s="206"/>
      <c r="H7" s="206"/>
    </row>
    <row r="8" spans="1:13" ht="16.5" thickBot="1">
      <c r="A8" s="1"/>
    </row>
    <row r="9" spans="1:13" ht="16.5" thickBot="1">
      <c r="A9" s="207" t="s">
        <v>3</v>
      </c>
      <c r="B9" s="207" t="s">
        <v>4</v>
      </c>
      <c r="C9" s="209" t="s">
        <v>5</v>
      </c>
      <c r="D9" s="210"/>
      <c r="E9" s="210"/>
      <c r="F9" s="210"/>
      <c r="G9" s="210"/>
      <c r="H9" s="211"/>
    </row>
    <row r="10" spans="1:13" ht="32.25" customHeight="1" thickBot="1">
      <c r="A10" s="208"/>
      <c r="B10" s="208"/>
      <c r="C10" s="2">
        <v>2</v>
      </c>
      <c r="D10" s="2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5">
        <v>10</v>
      </c>
      <c r="L10" s="5">
        <v>11</v>
      </c>
      <c r="M10" s="5" t="s">
        <v>6</v>
      </c>
    </row>
    <row r="11" spans="1:13" ht="15.75">
      <c r="A11" s="203" t="s">
        <v>7</v>
      </c>
      <c r="B11" s="3">
        <v>2000</v>
      </c>
      <c r="C11" s="3">
        <v>215</v>
      </c>
      <c r="D11" s="3">
        <f>E11+(3-2)*(C11-E11)/(4-2)</f>
        <v>210.5</v>
      </c>
      <c r="E11" s="3">
        <v>206</v>
      </c>
      <c r="F11" s="3">
        <f>G11+(5-4)*(E11-G11)/(6-4)</f>
        <v>204.5</v>
      </c>
      <c r="G11" s="3">
        <v>203</v>
      </c>
      <c r="H11" s="3">
        <f>I11+(7-6)*(G11-I11)/(8-6)</f>
        <v>202</v>
      </c>
      <c r="I11" s="3">
        <v>201</v>
      </c>
      <c r="J11" s="3">
        <f>K11+(9-8)*(I11-K11)/(10-8)</f>
        <v>200</v>
      </c>
      <c r="K11" s="3">
        <v>199</v>
      </c>
      <c r="L11" s="3">
        <f>M11+(11-10)*(K11-M11)/(12-10)</f>
        <v>198.5</v>
      </c>
      <c r="M11" s="3">
        <v>198</v>
      </c>
    </row>
    <row r="12" spans="1:13" ht="15.75">
      <c r="A12" s="204"/>
      <c r="B12" s="3">
        <v>3000</v>
      </c>
      <c r="C12" s="3">
        <v>228</v>
      </c>
      <c r="D12" s="3">
        <f t="shared" ref="D12:D24" si="0">E12+(3-2)*(C12-E12)/(4-2)</f>
        <v>222</v>
      </c>
      <c r="E12" s="3">
        <v>216</v>
      </c>
      <c r="F12" s="3">
        <f t="shared" ref="F12:F24" si="1">G12+(5-4)*(E12-G12)/(6-4)</f>
        <v>214</v>
      </c>
      <c r="G12" s="3">
        <v>212</v>
      </c>
      <c r="H12" s="3">
        <f t="shared" ref="H12:H24" si="2">I12+(7-6)*(G12-I12)/(8-6)</f>
        <v>210</v>
      </c>
      <c r="I12" s="3">
        <v>208</v>
      </c>
      <c r="J12" s="3">
        <f t="shared" ref="J12:J24" si="3">K12+(9-8)*(I12-K12)/(10-8)</f>
        <v>206.5</v>
      </c>
      <c r="K12" s="3">
        <v>205</v>
      </c>
      <c r="L12" s="3">
        <f t="shared" ref="L12:L24" si="4">M12+(11-10)*(K12-M12)/(12-10)</f>
        <v>204</v>
      </c>
      <c r="M12" s="3">
        <v>203</v>
      </c>
    </row>
    <row r="13" spans="1:13" ht="15.75">
      <c r="A13" s="204"/>
      <c r="B13" s="3">
        <v>4000</v>
      </c>
      <c r="C13" s="3">
        <v>256</v>
      </c>
      <c r="D13" s="3">
        <f t="shared" si="0"/>
        <v>247.5</v>
      </c>
      <c r="E13" s="3">
        <v>239</v>
      </c>
      <c r="F13" s="3">
        <f t="shared" si="1"/>
        <v>236.5</v>
      </c>
      <c r="G13" s="3">
        <v>234</v>
      </c>
      <c r="H13" s="3">
        <f t="shared" si="2"/>
        <v>231.5</v>
      </c>
      <c r="I13" s="3">
        <v>229</v>
      </c>
      <c r="J13" s="3">
        <f t="shared" si="3"/>
        <v>227</v>
      </c>
      <c r="K13" s="3">
        <v>225</v>
      </c>
      <c r="L13" s="3">
        <f t="shared" si="4"/>
        <v>224</v>
      </c>
      <c r="M13" s="3">
        <v>223</v>
      </c>
    </row>
    <row r="14" spans="1:13" ht="15.75">
      <c r="A14" s="204"/>
      <c r="B14" s="3">
        <v>5000</v>
      </c>
      <c r="C14" s="3">
        <v>284</v>
      </c>
      <c r="D14" s="3">
        <f t="shared" si="0"/>
        <v>273.5</v>
      </c>
      <c r="E14" s="3">
        <v>263</v>
      </c>
      <c r="F14" s="3">
        <f t="shared" si="1"/>
        <v>259.5</v>
      </c>
      <c r="G14" s="3">
        <v>256</v>
      </c>
      <c r="H14" s="3">
        <f t="shared" si="2"/>
        <v>253.5</v>
      </c>
      <c r="I14" s="3">
        <v>251</v>
      </c>
      <c r="J14" s="3">
        <f t="shared" si="3"/>
        <v>248</v>
      </c>
      <c r="K14" s="3">
        <v>245</v>
      </c>
      <c r="L14" s="3">
        <f t="shared" si="4"/>
        <v>243.5</v>
      </c>
      <c r="M14" s="3">
        <v>242</v>
      </c>
    </row>
    <row r="15" spans="1:13" ht="15.75">
      <c r="A15" s="204"/>
      <c r="B15" s="3">
        <v>6000</v>
      </c>
      <c r="C15" s="3">
        <v>312</v>
      </c>
      <c r="D15" s="3">
        <f t="shared" si="0"/>
        <v>299.5</v>
      </c>
      <c r="E15" s="3">
        <v>287</v>
      </c>
      <c r="F15" s="3">
        <f t="shared" si="1"/>
        <v>282.5</v>
      </c>
      <c r="G15" s="3">
        <v>278</v>
      </c>
      <c r="H15" s="3">
        <f t="shared" si="2"/>
        <v>275</v>
      </c>
      <c r="I15" s="3">
        <v>272</v>
      </c>
      <c r="J15" s="3">
        <f t="shared" si="3"/>
        <v>268.5</v>
      </c>
      <c r="K15" s="3">
        <v>265</v>
      </c>
      <c r="L15" s="3">
        <f t="shared" si="4"/>
        <v>263.5</v>
      </c>
      <c r="M15" s="3">
        <v>262</v>
      </c>
    </row>
    <row r="16" spans="1:13" ht="15.75">
      <c r="A16" s="204"/>
      <c r="B16" s="3">
        <v>8000</v>
      </c>
      <c r="C16" s="3">
        <v>370</v>
      </c>
      <c r="D16" s="3">
        <f t="shared" si="0"/>
        <v>353.5</v>
      </c>
      <c r="E16" s="3">
        <v>337</v>
      </c>
      <c r="F16" s="3">
        <f t="shared" si="1"/>
        <v>331.5</v>
      </c>
      <c r="G16" s="3">
        <v>326</v>
      </c>
      <c r="H16" s="3">
        <f t="shared" si="2"/>
        <v>321.5</v>
      </c>
      <c r="I16" s="3">
        <v>317</v>
      </c>
      <c r="J16" s="3">
        <f t="shared" si="3"/>
        <v>312.5</v>
      </c>
      <c r="K16" s="3">
        <v>308</v>
      </c>
      <c r="L16" s="3">
        <f t="shared" si="4"/>
        <v>306</v>
      </c>
      <c r="M16" s="3">
        <v>304</v>
      </c>
    </row>
    <row r="17" spans="1:13" ht="16.5" thickBot="1">
      <c r="A17" s="205"/>
      <c r="B17" s="4">
        <v>10000</v>
      </c>
      <c r="C17" s="4">
        <v>426</v>
      </c>
      <c r="D17" s="4">
        <f t="shared" si="0"/>
        <v>405</v>
      </c>
      <c r="E17" s="4">
        <v>384</v>
      </c>
      <c r="F17" s="4">
        <f t="shared" si="1"/>
        <v>377</v>
      </c>
      <c r="G17" s="4">
        <v>370</v>
      </c>
      <c r="H17" s="4">
        <f t="shared" si="2"/>
        <v>364.5</v>
      </c>
      <c r="I17" s="4">
        <v>359</v>
      </c>
      <c r="J17" s="4">
        <f t="shared" si="3"/>
        <v>353.5</v>
      </c>
      <c r="K17" s="4">
        <v>348</v>
      </c>
      <c r="L17" s="4">
        <f t="shared" si="4"/>
        <v>345</v>
      </c>
      <c r="M17" s="4">
        <v>342</v>
      </c>
    </row>
    <row r="18" spans="1:13" ht="15.75">
      <c r="A18" s="203" t="s">
        <v>8</v>
      </c>
      <c r="B18" s="3">
        <v>2000</v>
      </c>
      <c r="C18" s="3">
        <v>67</v>
      </c>
      <c r="D18" s="3">
        <f t="shared" si="0"/>
        <v>61.5</v>
      </c>
      <c r="E18" s="3">
        <v>56</v>
      </c>
      <c r="F18" s="3">
        <f t="shared" si="1"/>
        <v>50</v>
      </c>
      <c r="G18" s="3">
        <v>44</v>
      </c>
      <c r="H18" s="3">
        <f t="shared" si="2"/>
        <v>43</v>
      </c>
      <c r="I18" s="3">
        <v>42</v>
      </c>
      <c r="J18" s="3">
        <f t="shared" si="3"/>
        <v>41</v>
      </c>
      <c r="K18" s="3">
        <v>40</v>
      </c>
      <c r="L18" s="3">
        <f t="shared" si="4"/>
        <v>39.5</v>
      </c>
      <c r="M18" s="3">
        <v>39</v>
      </c>
    </row>
    <row r="19" spans="1:13" ht="15.75">
      <c r="A19" s="204"/>
      <c r="B19" s="3">
        <v>3000</v>
      </c>
      <c r="C19" s="3">
        <v>100</v>
      </c>
      <c r="D19" s="3">
        <f t="shared" si="0"/>
        <v>91.5</v>
      </c>
      <c r="E19" s="3">
        <v>83</v>
      </c>
      <c r="F19" s="3">
        <f t="shared" si="1"/>
        <v>75</v>
      </c>
      <c r="G19" s="3">
        <v>67</v>
      </c>
      <c r="H19" s="3">
        <f t="shared" si="2"/>
        <v>65</v>
      </c>
      <c r="I19" s="3">
        <v>63</v>
      </c>
      <c r="J19" s="3">
        <f t="shared" si="3"/>
        <v>61.5</v>
      </c>
      <c r="K19" s="3">
        <v>60</v>
      </c>
      <c r="L19" s="3">
        <f t="shared" si="4"/>
        <v>59</v>
      </c>
      <c r="M19" s="3">
        <v>58</v>
      </c>
    </row>
    <row r="20" spans="1:13" ht="15.75">
      <c r="A20" s="204"/>
      <c r="B20" s="3">
        <v>4000</v>
      </c>
      <c r="C20" s="3">
        <v>133</v>
      </c>
      <c r="D20" s="3">
        <f t="shared" si="0"/>
        <v>122</v>
      </c>
      <c r="E20" s="3">
        <v>111</v>
      </c>
      <c r="F20" s="3">
        <f t="shared" si="1"/>
        <v>100</v>
      </c>
      <c r="G20" s="3">
        <v>89</v>
      </c>
      <c r="H20" s="3">
        <f t="shared" si="2"/>
        <v>86.5</v>
      </c>
      <c r="I20" s="3">
        <v>84</v>
      </c>
      <c r="J20" s="3">
        <f t="shared" si="3"/>
        <v>82</v>
      </c>
      <c r="K20" s="3">
        <v>80</v>
      </c>
      <c r="L20" s="3">
        <f t="shared" si="4"/>
        <v>79</v>
      </c>
      <c r="M20" s="3">
        <v>78</v>
      </c>
    </row>
    <row r="21" spans="1:13" ht="15.75">
      <c r="A21" s="204"/>
      <c r="B21" s="3">
        <v>5000</v>
      </c>
      <c r="C21" s="3">
        <v>167</v>
      </c>
      <c r="D21" s="3">
        <f t="shared" si="0"/>
        <v>153</v>
      </c>
      <c r="E21" s="3">
        <v>139</v>
      </c>
      <c r="F21" s="3">
        <f t="shared" si="1"/>
        <v>125</v>
      </c>
      <c r="G21" s="3">
        <v>111</v>
      </c>
      <c r="H21" s="3">
        <f t="shared" si="2"/>
        <v>108.5</v>
      </c>
      <c r="I21" s="3">
        <v>106</v>
      </c>
      <c r="J21" s="3">
        <f t="shared" si="3"/>
        <v>103</v>
      </c>
      <c r="K21" s="3">
        <v>100</v>
      </c>
      <c r="L21" s="3">
        <f t="shared" si="4"/>
        <v>98.5</v>
      </c>
      <c r="M21" s="3">
        <v>97</v>
      </c>
    </row>
    <row r="22" spans="1:13" ht="15.75">
      <c r="A22" s="204"/>
      <c r="B22" s="3">
        <v>6000</v>
      </c>
      <c r="C22" s="3">
        <v>200</v>
      </c>
      <c r="D22" s="3">
        <f t="shared" si="0"/>
        <v>183.5</v>
      </c>
      <c r="E22" s="3">
        <v>167</v>
      </c>
      <c r="F22" s="3">
        <f t="shared" si="1"/>
        <v>150</v>
      </c>
      <c r="G22" s="3">
        <v>133</v>
      </c>
      <c r="H22" s="3">
        <f t="shared" si="2"/>
        <v>130</v>
      </c>
      <c r="I22" s="3">
        <v>127</v>
      </c>
      <c r="J22" s="3">
        <f t="shared" si="3"/>
        <v>123.5</v>
      </c>
      <c r="K22" s="3">
        <v>120</v>
      </c>
      <c r="L22" s="3">
        <f t="shared" si="4"/>
        <v>118.5</v>
      </c>
      <c r="M22" s="3">
        <v>117</v>
      </c>
    </row>
    <row r="23" spans="1:13" ht="15.75">
      <c r="A23" s="204"/>
      <c r="B23" s="3">
        <v>8000</v>
      </c>
      <c r="C23" s="3">
        <v>253</v>
      </c>
      <c r="D23" s="3">
        <f t="shared" si="0"/>
        <v>232</v>
      </c>
      <c r="E23" s="3">
        <v>211</v>
      </c>
      <c r="F23" s="3">
        <f t="shared" si="1"/>
        <v>190</v>
      </c>
      <c r="G23" s="3">
        <v>169</v>
      </c>
      <c r="H23" s="3">
        <f t="shared" si="2"/>
        <v>164.5</v>
      </c>
      <c r="I23" s="3">
        <v>160</v>
      </c>
      <c r="J23" s="3">
        <f t="shared" si="3"/>
        <v>156</v>
      </c>
      <c r="K23" s="3">
        <v>152</v>
      </c>
      <c r="L23" s="3">
        <f t="shared" si="4"/>
        <v>150</v>
      </c>
      <c r="M23" s="3">
        <v>148</v>
      </c>
    </row>
    <row r="24" spans="1:13" ht="16.5" thickBot="1">
      <c r="A24" s="205"/>
      <c r="B24" s="4">
        <v>10000</v>
      </c>
      <c r="C24" s="4">
        <v>317</v>
      </c>
      <c r="D24" s="4">
        <f t="shared" si="0"/>
        <v>290.5</v>
      </c>
      <c r="E24" s="4">
        <v>264</v>
      </c>
      <c r="F24" s="4">
        <f t="shared" si="1"/>
        <v>237.5</v>
      </c>
      <c r="G24" s="4">
        <v>211</v>
      </c>
      <c r="H24" s="4">
        <f t="shared" si="2"/>
        <v>206</v>
      </c>
      <c r="I24" s="4">
        <v>201</v>
      </c>
      <c r="J24" s="4">
        <f t="shared" si="3"/>
        <v>195.5</v>
      </c>
      <c r="K24" s="4">
        <v>190</v>
      </c>
      <c r="L24" s="4">
        <f t="shared" si="4"/>
        <v>187.5</v>
      </c>
      <c r="M24" s="4">
        <v>185</v>
      </c>
    </row>
    <row r="25" spans="1:13" ht="15.75" thickBot="1"/>
    <row r="26" spans="1:13" ht="16.5" thickBot="1">
      <c r="A26" s="207" t="s">
        <v>3</v>
      </c>
      <c r="B26" s="207" t="s">
        <v>4</v>
      </c>
      <c r="C26" s="209" t="s">
        <v>363</v>
      </c>
      <c r="D26" s="210"/>
      <c r="E26" s="210"/>
      <c r="F26" s="210"/>
      <c r="G26" s="210"/>
      <c r="H26" s="211"/>
      <c r="I26">
        <f>IF(Лист2!B52=10,SUM(C28:M34),SUM(C28:M34)-3)</f>
        <v>231.5</v>
      </c>
      <c r="J26" s="15">
        <f>IF(Лист2!B52=10,SUM(C35:M41),SUM(C35:M41)-3)</f>
        <v>86.5</v>
      </c>
    </row>
    <row r="27" spans="1:13" ht="16.5" thickBot="1">
      <c r="A27" s="208"/>
      <c r="B27" s="208"/>
      <c r="C27" s="2">
        <v>2</v>
      </c>
      <c r="D27" s="2">
        <v>3</v>
      </c>
      <c r="E27" s="5">
        <v>4</v>
      </c>
      <c r="F27" s="5">
        <v>5</v>
      </c>
      <c r="G27" s="5">
        <v>6</v>
      </c>
      <c r="H27" s="5">
        <v>7</v>
      </c>
      <c r="I27" s="5">
        <v>8</v>
      </c>
      <c r="J27" s="5">
        <v>9</v>
      </c>
      <c r="K27" s="5">
        <v>10</v>
      </c>
      <c r="L27" s="5">
        <v>11</v>
      </c>
      <c r="M27" s="5">
        <v>12</v>
      </c>
    </row>
    <row r="28" spans="1:13" ht="15.75">
      <c r="A28" s="203" t="s">
        <v>7</v>
      </c>
      <c r="B28" s="3">
        <v>2000</v>
      </c>
      <c r="C28" s="3">
        <f t="shared" ref="C28:C41" si="5">IF(AND($B$2=$C$27,$H$1=B28),C11,0)</f>
        <v>0</v>
      </c>
      <c r="D28" s="3">
        <f t="shared" ref="D28:D41" si="6">IF(AND($B$2=$D$27,$H$1=B28),D11,0)</f>
        <v>0</v>
      </c>
      <c r="E28" s="3">
        <f t="shared" ref="E28:E41" si="7">IF(AND($B$2=$E$27,$H$1=B28),E11,0)</f>
        <v>0</v>
      </c>
      <c r="F28" s="3">
        <f t="shared" ref="F28:F41" si="8">IF(AND($B$2=$F$27,$H$1=B28),F11,0)</f>
        <v>0</v>
      </c>
      <c r="G28" s="3">
        <f t="shared" ref="G28:G41" si="9">IF(AND($B$2=$G$27,$H$1=B28),G11,0)</f>
        <v>0</v>
      </c>
      <c r="H28" s="3">
        <f t="shared" ref="H28:H41" si="10">IF(AND($B$2=$H$27,$H$1=B28),H11,0)</f>
        <v>0</v>
      </c>
      <c r="I28" s="3">
        <f t="shared" ref="I28:I41" si="11">IF(AND($B$2=$I$27,$H$1=B28),I11,0)</f>
        <v>0</v>
      </c>
      <c r="J28" s="3">
        <f t="shared" ref="J28:J41" si="12">IF(AND($B$2=$J$27,$H$1=B28),J11,0)</f>
        <v>0</v>
      </c>
      <c r="K28" s="3">
        <f t="shared" ref="K28:K41" si="13">IF(AND($B$2=$K$27,$H$1=B28),K11,0)</f>
        <v>0</v>
      </c>
      <c r="L28" s="3">
        <f t="shared" ref="L28:L41" si="14">IF(AND($B$2=$L$27,$H$1=B28),L11,0)</f>
        <v>0</v>
      </c>
      <c r="M28" s="3">
        <f t="shared" ref="M28:M41" si="15">IF(AND($B$2&gt;=$M$27,$H$1=B28),M11,0)</f>
        <v>0</v>
      </c>
    </row>
    <row r="29" spans="1:13" ht="15.75">
      <c r="A29" s="204"/>
      <c r="B29" s="3">
        <v>3000</v>
      </c>
      <c r="C29" s="3">
        <f t="shared" si="5"/>
        <v>0</v>
      </c>
      <c r="D29" s="3">
        <f t="shared" si="6"/>
        <v>0</v>
      </c>
      <c r="E29" s="3">
        <f t="shared" si="7"/>
        <v>0</v>
      </c>
      <c r="F29" s="3">
        <f t="shared" si="8"/>
        <v>0</v>
      </c>
      <c r="G29" s="3">
        <f t="shared" si="9"/>
        <v>0</v>
      </c>
      <c r="H29" s="3">
        <f t="shared" si="10"/>
        <v>0</v>
      </c>
      <c r="I29" s="3">
        <f t="shared" si="11"/>
        <v>0</v>
      </c>
      <c r="J29" s="3">
        <f t="shared" si="12"/>
        <v>0</v>
      </c>
      <c r="K29" s="3">
        <f t="shared" si="13"/>
        <v>0</v>
      </c>
      <c r="L29" s="3">
        <f t="shared" si="14"/>
        <v>0</v>
      </c>
      <c r="M29" s="3">
        <f t="shared" si="15"/>
        <v>0</v>
      </c>
    </row>
    <row r="30" spans="1:13" ht="15.75">
      <c r="A30" s="204"/>
      <c r="B30" s="3">
        <v>4000</v>
      </c>
      <c r="C30" s="3">
        <f t="shared" si="5"/>
        <v>0</v>
      </c>
      <c r="D30" s="3">
        <f t="shared" si="6"/>
        <v>0</v>
      </c>
      <c r="E30" s="3">
        <f t="shared" si="7"/>
        <v>0</v>
      </c>
      <c r="F30" s="3">
        <f t="shared" si="8"/>
        <v>0</v>
      </c>
      <c r="G30" s="3">
        <f t="shared" si="9"/>
        <v>0</v>
      </c>
      <c r="H30" s="3">
        <f t="shared" si="10"/>
        <v>231.5</v>
      </c>
      <c r="I30" s="3">
        <f t="shared" si="11"/>
        <v>0</v>
      </c>
      <c r="J30" s="3">
        <f t="shared" si="12"/>
        <v>0</v>
      </c>
      <c r="K30" s="3">
        <f t="shared" si="13"/>
        <v>0</v>
      </c>
      <c r="L30" s="3">
        <f t="shared" si="14"/>
        <v>0</v>
      </c>
      <c r="M30" s="3">
        <f t="shared" si="15"/>
        <v>0</v>
      </c>
    </row>
    <row r="31" spans="1:13" ht="15.75">
      <c r="A31" s="204"/>
      <c r="B31" s="3">
        <v>5000</v>
      </c>
      <c r="C31" s="3">
        <f t="shared" si="5"/>
        <v>0</v>
      </c>
      <c r="D31" s="3">
        <f t="shared" si="6"/>
        <v>0</v>
      </c>
      <c r="E31" s="3">
        <f t="shared" si="7"/>
        <v>0</v>
      </c>
      <c r="F31" s="3">
        <f t="shared" si="8"/>
        <v>0</v>
      </c>
      <c r="G31" s="3">
        <f t="shared" si="9"/>
        <v>0</v>
      </c>
      <c r="H31" s="3">
        <f t="shared" si="10"/>
        <v>0</v>
      </c>
      <c r="I31" s="3">
        <f t="shared" si="11"/>
        <v>0</v>
      </c>
      <c r="J31" s="3">
        <f t="shared" si="12"/>
        <v>0</v>
      </c>
      <c r="K31" s="3">
        <f t="shared" si="13"/>
        <v>0</v>
      </c>
      <c r="L31" s="3">
        <f t="shared" si="14"/>
        <v>0</v>
      </c>
      <c r="M31" s="3">
        <f t="shared" si="15"/>
        <v>0</v>
      </c>
    </row>
    <row r="32" spans="1:13" ht="15.75">
      <c r="A32" s="204"/>
      <c r="B32" s="3">
        <v>6000</v>
      </c>
      <c r="C32" s="3">
        <f t="shared" si="5"/>
        <v>0</v>
      </c>
      <c r="D32" s="3">
        <f t="shared" si="6"/>
        <v>0</v>
      </c>
      <c r="E32" s="3">
        <f t="shared" si="7"/>
        <v>0</v>
      </c>
      <c r="F32" s="3">
        <f t="shared" si="8"/>
        <v>0</v>
      </c>
      <c r="G32" s="3">
        <f t="shared" si="9"/>
        <v>0</v>
      </c>
      <c r="H32" s="3">
        <f t="shared" si="10"/>
        <v>0</v>
      </c>
      <c r="I32" s="3">
        <f t="shared" si="11"/>
        <v>0</v>
      </c>
      <c r="J32" s="3">
        <f t="shared" si="12"/>
        <v>0</v>
      </c>
      <c r="K32" s="3">
        <f t="shared" si="13"/>
        <v>0</v>
      </c>
      <c r="L32" s="3">
        <f t="shared" si="14"/>
        <v>0</v>
      </c>
      <c r="M32" s="3">
        <f t="shared" si="15"/>
        <v>0</v>
      </c>
    </row>
    <row r="33" spans="1:13" ht="15.75">
      <c r="A33" s="204"/>
      <c r="B33" s="3">
        <v>8000</v>
      </c>
      <c r="C33" s="3">
        <f t="shared" si="5"/>
        <v>0</v>
      </c>
      <c r="D33" s="3">
        <f t="shared" si="6"/>
        <v>0</v>
      </c>
      <c r="E33" s="3">
        <f t="shared" si="7"/>
        <v>0</v>
      </c>
      <c r="F33" s="3">
        <f t="shared" si="8"/>
        <v>0</v>
      </c>
      <c r="G33" s="3">
        <f t="shared" si="9"/>
        <v>0</v>
      </c>
      <c r="H33" s="3">
        <f t="shared" si="10"/>
        <v>0</v>
      </c>
      <c r="I33" s="3">
        <f t="shared" si="11"/>
        <v>0</v>
      </c>
      <c r="J33" s="3">
        <f t="shared" si="12"/>
        <v>0</v>
      </c>
      <c r="K33" s="3">
        <f t="shared" si="13"/>
        <v>0</v>
      </c>
      <c r="L33" s="3">
        <f t="shared" si="14"/>
        <v>0</v>
      </c>
      <c r="M33" s="3">
        <f t="shared" si="15"/>
        <v>0</v>
      </c>
    </row>
    <row r="34" spans="1:13" ht="16.5" thickBot="1">
      <c r="A34" s="205"/>
      <c r="B34" s="4">
        <v>10000</v>
      </c>
      <c r="C34" s="4">
        <f t="shared" si="5"/>
        <v>0</v>
      </c>
      <c r="D34" s="4">
        <f t="shared" si="6"/>
        <v>0</v>
      </c>
      <c r="E34" s="4">
        <f t="shared" si="7"/>
        <v>0</v>
      </c>
      <c r="F34" s="4">
        <f t="shared" si="8"/>
        <v>0</v>
      </c>
      <c r="G34" s="4">
        <f t="shared" si="9"/>
        <v>0</v>
      </c>
      <c r="H34" s="4">
        <f t="shared" si="10"/>
        <v>0</v>
      </c>
      <c r="I34" s="4">
        <f t="shared" si="11"/>
        <v>0</v>
      </c>
      <c r="J34" s="4">
        <f t="shared" si="12"/>
        <v>0</v>
      </c>
      <c r="K34" s="4">
        <f t="shared" si="13"/>
        <v>0</v>
      </c>
      <c r="L34" s="4">
        <f t="shared" si="14"/>
        <v>0</v>
      </c>
      <c r="M34" s="4">
        <f t="shared" si="15"/>
        <v>0</v>
      </c>
    </row>
    <row r="35" spans="1:13" ht="15.75">
      <c r="A35" s="203" t="s">
        <v>8</v>
      </c>
      <c r="B35" s="3">
        <v>2000</v>
      </c>
      <c r="C35" s="3">
        <f t="shared" si="5"/>
        <v>0</v>
      </c>
      <c r="D35" s="3">
        <f t="shared" si="6"/>
        <v>0</v>
      </c>
      <c r="E35" s="3">
        <f t="shared" si="7"/>
        <v>0</v>
      </c>
      <c r="F35" s="3">
        <f t="shared" si="8"/>
        <v>0</v>
      </c>
      <c r="G35" s="3">
        <f t="shared" si="9"/>
        <v>0</v>
      </c>
      <c r="H35" s="3">
        <f t="shared" si="10"/>
        <v>0</v>
      </c>
      <c r="I35" s="3">
        <f t="shared" si="11"/>
        <v>0</v>
      </c>
      <c r="J35" s="3">
        <f t="shared" si="12"/>
        <v>0</v>
      </c>
      <c r="K35" s="3">
        <f t="shared" si="13"/>
        <v>0</v>
      </c>
      <c r="L35" s="3">
        <f t="shared" si="14"/>
        <v>0</v>
      </c>
      <c r="M35" s="3">
        <f t="shared" si="15"/>
        <v>0</v>
      </c>
    </row>
    <row r="36" spans="1:13" ht="15.75">
      <c r="A36" s="204"/>
      <c r="B36" s="3">
        <v>3000</v>
      </c>
      <c r="C36" s="3">
        <f t="shared" si="5"/>
        <v>0</v>
      </c>
      <c r="D36" s="3">
        <f t="shared" si="6"/>
        <v>0</v>
      </c>
      <c r="E36" s="3">
        <f t="shared" si="7"/>
        <v>0</v>
      </c>
      <c r="F36" s="3">
        <f t="shared" si="8"/>
        <v>0</v>
      </c>
      <c r="G36" s="3">
        <f t="shared" si="9"/>
        <v>0</v>
      </c>
      <c r="H36" s="3">
        <f t="shared" si="10"/>
        <v>0</v>
      </c>
      <c r="I36" s="3">
        <f t="shared" si="11"/>
        <v>0</v>
      </c>
      <c r="J36" s="3">
        <f t="shared" si="12"/>
        <v>0</v>
      </c>
      <c r="K36" s="3">
        <f t="shared" si="13"/>
        <v>0</v>
      </c>
      <c r="L36" s="3">
        <f t="shared" si="14"/>
        <v>0</v>
      </c>
      <c r="M36" s="3">
        <f t="shared" si="15"/>
        <v>0</v>
      </c>
    </row>
    <row r="37" spans="1:13" ht="15.75">
      <c r="A37" s="204"/>
      <c r="B37" s="3">
        <v>4000</v>
      </c>
      <c r="C37" s="3">
        <f t="shared" si="5"/>
        <v>0</v>
      </c>
      <c r="D37" s="3">
        <f t="shared" si="6"/>
        <v>0</v>
      </c>
      <c r="E37" s="3">
        <f t="shared" si="7"/>
        <v>0</v>
      </c>
      <c r="F37" s="3">
        <f t="shared" si="8"/>
        <v>0</v>
      </c>
      <c r="G37" s="3">
        <f t="shared" si="9"/>
        <v>0</v>
      </c>
      <c r="H37" s="3">
        <f t="shared" si="10"/>
        <v>86.5</v>
      </c>
      <c r="I37" s="3">
        <f t="shared" si="11"/>
        <v>0</v>
      </c>
      <c r="J37" s="3">
        <f t="shared" si="12"/>
        <v>0</v>
      </c>
      <c r="K37" s="3">
        <f t="shared" si="13"/>
        <v>0</v>
      </c>
      <c r="L37" s="3">
        <f t="shared" si="14"/>
        <v>0</v>
      </c>
      <c r="M37" s="3">
        <f t="shared" si="15"/>
        <v>0</v>
      </c>
    </row>
    <row r="38" spans="1:13" ht="15.75">
      <c r="A38" s="204"/>
      <c r="B38" s="3">
        <v>5000</v>
      </c>
      <c r="C38" s="3">
        <f t="shared" si="5"/>
        <v>0</v>
      </c>
      <c r="D38" s="3">
        <f t="shared" si="6"/>
        <v>0</v>
      </c>
      <c r="E38" s="3">
        <f t="shared" si="7"/>
        <v>0</v>
      </c>
      <c r="F38" s="3">
        <f t="shared" si="8"/>
        <v>0</v>
      </c>
      <c r="G38" s="3">
        <f t="shared" si="9"/>
        <v>0</v>
      </c>
      <c r="H38" s="3">
        <f t="shared" si="10"/>
        <v>0</v>
      </c>
      <c r="I38" s="3">
        <f t="shared" si="11"/>
        <v>0</v>
      </c>
      <c r="J38" s="3">
        <f t="shared" si="12"/>
        <v>0</v>
      </c>
      <c r="K38" s="3">
        <f t="shared" si="13"/>
        <v>0</v>
      </c>
      <c r="L38" s="3">
        <f t="shared" si="14"/>
        <v>0</v>
      </c>
      <c r="M38" s="3">
        <f t="shared" si="15"/>
        <v>0</v>
      </c>
    </row>
    <row r="39" spans="1:13" ht="15.75">
      <c r="A39" s="204"/>
      <c r="B39" s="3">
        <v>6000</v>
      </c>
      <c r="C39" s="3">
        <f t="shared" si="5"/>
        <v>0</v>
      </c>
      <c r="D39" s="3">
        <f t="shared" si="6"/>
        <v>0</v>
      </c>
      <c r="E39" s="3">
        <f t="shared" si="7"/>
        <v>0</v>
      </c>
      <c r="F39" s="3">
        <f t="shared" si="8"/>
        <v>0</v>
      </c>
      <c r="G39" s="3">
        <f t="shared" si="9"/>
        <v>0</v>
      </c>
      <c r="H39" s="3">
        <f t="shared" si="10"/>
        <v>0</v>
      </c>
      <c r="I39" s="3">
        <f t="shared" si="11"/>
        <v>0</v>
      </c>
      <c r="J39" s="3">
        <f t="shared" si="12"/>
        <v>0</v>
      </c>
      <c r="K39" s="3">
        <f t="shared" si="13"/>
        <v>0</v>
      </c>
      <c r="L39" s="3">
        <f t="shared" si="14"/>
        <v>0</v>
      </c>
      <c r="M39" s="3">
        <f t="shared" si="15"/>
        <v>0</v>
      </c>
    </row>
    <row r="40" spans="1:13" ht="15.75">
      <c r="A40" s="204"/>
      <c r="B40" s="3">
        <v>8000</v>
      </c>
      <c r="C40" s="3">
        <f t="shared" si="5"/>
        <v>0</v>
      </c>
      <c r="D40" s="3">
        <f t="shared" si="6"/>
        <v>0</v>
      </c>
      <c r="E40" s="3">
        <f t="shared" si="7"/>
        <v>0</v>
      </c>
      <c r="F40" s="3">
        <f t="shared" si="8"/>
        <v>0</v>
      </c>
      <c r="G40" s="3">
        <f t="shared" si="9"/>
        <v>0</v>
      </c>
      <c r="H40" s="3">
        <f t="shared" si="10"/>
        <v>0</v>
      </c>
      <c r="I40" s="3">
        <f t="shared" si="11"/>
        <v>0</v>
      </c>
      <c r="J40" s="3">
        <f t="shared" si="12"/>
        <v>0</v>
      </c>
      <c r="K40" s="3">
        <f t="shared" si="13"/>
        <v>0</v>
      </c>
      <c r="L40" s="3">
        <f t="shared" si="14"/>
        <v>0</v>
      </c>
      <c r="M40" s="3">
        <f t="shared" si="15"/>
        <v>0</v>
      </c>
    </row>
    <row r="41" spans="1:13" ht="16.5" thickBot="1">
      <c r="A41" s="205"/>
      <c r="B41" s="4">
        <v>10000</v>
      </c>
      <c r="C41" s="4">
        <f t="shared" si="5"/>
        <v>0</v>
      </c>
      <c r="D41" s="4">
        <f t="shared" si="6"/>
        <v>0</v>
      </c>
      <c r="E41" s="4">
        <f t="shared" si="7"/>
        <v>0</v>
      </c>
      <c r="F41" s="4">
        <f t="shared" si="8"/>
        <v>0</v>
      </c>
      <c r="G41" s="4">
        <f t="shared" si="9"/>
        <v>0</v>
      </c>
      <c r="H41" s="4">
        <f t="shared" si="10"/>
        <v>0</v>
      </c>
      <c r="I41" s="4">
        <f t="shared" si="11"/>
        <v>0</v>
      </c>
      <c r="J41" s="4">
        <f t="shared" si="12"/>
        <v>0</v>
      </c>
      <c r="K41" s="4">
        <f t="shared" si="13"/>
        <v>0</v>
      </c>
      <c r="L41" s="4">
        <f t="shared" si="14"/>
        <v>0</v>
      </c>
      <c r="M41" s="4">
        <f t="shared" si="15"/>
        <v>0</v>
      </c>
    </row>
    <row r="42" spans="1:13" ht="15.75" thickBot="1"/>
    <row r="43" spans="1:13" ht="16.5" thickBot="1">
      <c r="A43" s="207" t="s">
        <v>3</v>
      </c>
      <c r="B43" s="207" t="s">
        <v>4</v>
      </c>
      <c r="C43" s="209" t="s">
        <v>364</v>
      </c>
      <c r="D43" s="210"/>
      <c r="E43" s="210"/>
      <c r="F43" s="210"/>
      <c r="G43" s="210"/>
      <c r="H43" s="211"/>
      <c r="I43" s="15">
        <f>IF(Лист2!B52=10,SUM(C45:M51),SUM(C45:M51)-3)</f>
        <v>253.5</v>
      </c>
      <c r="J43" s="15">
        <f>IF(Лист2!B52=10,SUM(C52:M58),SUM(C52:M58)-3)</f>
        <v>108.5</v>
      </c>
    </row>
    <row r="44" spans="1:13" ht="16.5" thickBot="1">
      <c r="A44" s="208"/>
      <c r="B44" s="208"/>
      <c r="C44" s="2">
        <v>2</v>
      </c>
      <c r="D44" s="2">
        <v>3</v>
      </c>
      <c r="E44" s="5">
        <v>4</v>
      </c>
      <c r="F44" s="5">
        <v>5</v>
      </c>
      <c r="G44" s="5">
        <v>6</v>
      </c>
      <c r="H44" s="5">
        <v>7</v>
      </c>
      <c r="I44" s="5">
        <v>8</v>
      </c>
      <c r="J44" s="5">
        <v>9</v>
      </c>
      <c r="K44" s="5">
        <v>10</v>
      </c>
      <c r="L44" s="5">
        <v>11</v>
      </c>
      <c r="M44" s="5">
        <v>12</v>
      </c>
    </row>
    <row r="45" spans="1:13" ht="15.75">
      <c r="A45" s="203" t="s">
        <v>7</v>
      </c>
      <c r="B45" s="3">
        <v>2000</v>
      </c>
      <c r="C45" s="3">
        <f t="shared" ref="C45:C58" si="16">IF(AND($B$2=C$44,$H$2=B45),C11,0)</f>
        <v>0</v>
      </c>
      <c r="D45" s="3">
        <f t="shared" ref="D45:D58" si="17">IF(AND($B$2=D$44,$H$2=B45),D11,0)</f>
        <v>0</v>
      </c>
      <c r="E45" s="3">
        <f t="shared" ref="E45:L58" si="18">IF(AND($B$2=E$44,$H$2=$B45),E11,0)</f>
        <v>0</v>
      </c>
      <c r="F45" s="3">
        <f t="shared" si="18"/>
        <v>0</v>
      </c>
      <c r="G45" s="3">
        <f t="shared" si="18"/>
        <v>0</v>
      </c>
      <c r="H45" s="3">
        <f t="shared" si="18"/>
        <v>0</v>
      </c>
      <c r="I45" s="3">
        <f t="shared" si="18"/>
        <v>0</v>
      </c>
      <c r="J45" s="3">
        <f t="shared" si="18"/>
        <v>0</v>
      </c>
      <c r="K45" s="3">
        <f t="shared" si="18"/>
        <v>0</v>
      </c>
      <c r="L45" s="3">
        <f t="shared" si="18"/>
        <v>0</v>
      </c>
      <c r="M45" s="3">
        <f t="shared" ref="M45:M58" si="19">IF(AND($B$2&gt;=M$44,$H$2=$B45),M11,0)</f>
        <v>0</v>
      </c>
    </row>
    <row r="46" spans="1:13" ht="15.75">
      <c r="A46" s="204"/>
      <c r="B46" s="3">
        <v>3000</v>
      </c>
      <c r="C46" s="3">
        <f t="shared" si="16"/>
        <v>0</v>
      </c>
      <c r="D46" s="3">
        <f t="shared" si="17"/>
        <v>0</v>
      </c>
      <c r="E46" s="3">
        <f t="shared" si="18"/>
        <v>0</v>
      </c>
      <c r="F46" s="3">
        <f t="shared" si="18"/>
        <v>0</v>
      </c>
      <c r="G46" s="3">
        <f t="shared" si="18"/>
        <v>0</v>
      </c>
      <c r="H46" s="3">
        <f t="shared" si="18"/>
        <v>0</v>
      </c>
      <c r="I46" s="3">
        <f t="shared" si="18"/>
        <v>0</v>
      </c>
      <c r="J46" s="3">
        <f t="shared" si="18"/>
        <v>0</v>
      </c>
      <c r="K46" s="3">
        <f t="shared" si="18"/>
        <v>0</v>
      </c>
      <c r="L46" s="3">
        <f t="shared" si="18"/>
        <v>0</v>
      </c>
      <c r="M46" s="3">
        <f t="shared" si="19"/>
        <v>0</v>
      </c>
    </row>
    <row r="47" spans="1:13" ht="15.75">
      <c r="A47" s="204"/>
      <c r="B47" s="3">
        <v>4000</v>
      </c>
      <c r="C47" s="3">
        <f t="shared" si="16"/>
        <v>0</v>
      </c>
      <c r="D47" s="3">
        <f t="shared" si="17"/>
        <v>0</v>
      </c>
      <c r="E47" s="3">
        <f t="shared" si="18"/>
        <v>0</v>
      </c>
      <c r="F47" s="3">
        <f t="shared" si="18"/>
        <v>0</v>
      </c>
      <c r="G47" s="3">
        <f t="shared" si="18"/>
        <v>0</v>
      </c>
      <c r="H47" s="3">
        <f t="shared" si="18"/>
        <v>0</v>
      </c>
      <c r="I47" s="3">
        <f t="shared" si="18"/>
        <v>0</v>
      </c>
      <c r="J47" s="3">
        <f t="shared" si="18"/>
        <v>0</v>
      </c>
      <c r="K47" s="3">
        <f t="shared" si="18"/>
        <v>0</v>
      </c>
      <c r="L47" s="3">
        <f t="shared" si="18"/>
        <v>0</v>
      </c>
      <c r="M47" s="3">
        <f t="shared" si="19"/>
        <v>0</v>
      </c>
    </row>
    <row r="48" spans="1:13" ht="15.75">
      <c r="A48" s="204"/>
      <c r="B48" s="3">
        <v>5000</v>
      </c>
      <c r="C48" s="3">
        <f t="shared" si="16"/>
        <v>0</v>
      </c>
      <c r="D48" s="3">
        <f t="shared" si="17"/>
        <v>0</v>
      </c>
      <c r="E48" s="3">
        <f t="shared" si="18"/>
        <v>0</v>
      </c>
      <c r="F48" s="3">
        <f t="shared" si="18"/>
        <v>0</v>
      </c>
      <c r="G48" s="3">
        <f t="shared" si="18"/>
        <v>0</v>
      </c>
      <c r="H48" s="3">
        <f t="shared" si="18"/>
        <v>253.5</v>
      </c>
      <c r="I48" s="3">
        <f t="shared" si="18"/>
        <v>0</v>
      </c>
      <c r="J48" s="3">
        <f t="shared" si="18"/>
        <v>0</v>
      </c>
      <c r="K48" s="3">
        <f t="shared" si="18"/>
        <v>0</v>
      </c>
      <c r="L48" s="3">
        <f t="shared" si="18"/>
        <v>0</v>
      </c>
      <c r="M48" s="3">
        <f t="shared" si="19"/>
        <v>0</v>
      </c>
    </row>
    <row r="49" spans="1:13" ht="15.75">
      <c r="A49" s="204"/>
      <c r="B49" s="3">
        <v>6000</v>
      </c>
      <c r="C49" s="3">
        <f t="shared" si="16"/>
        <v>0</v>
      </c>
      <c r="D49" s="3">
        <f t="shared" si="17"/>
        <v>0</v>
      </c>
      <c r="E49" s="3">
        <f t="shared" si="18"/>
        <v>0</v>
      </c>
      <c r="F49" s="3">
        <f t="shared" si="18"/>
        <v>0</v>
      </c>
      <c r="G49" s="3">
        <f t="shared" si="18"/>
        <v>0</v>
      </c>
      <c r="H49" s="3">
        <f t="shared" si="18"/>
        <v>0</v>
      </c>
      <c r="I49" s="3">
        <f t="shared" si="18"/>
        <v>0</v>
      </c>
      <c r="J49" s="3">
        <f t="shared" si="18"/>
        <v>0</v>
      </c>
      <c r="K49" s="3">
        <f t="shared" si="18"/>
        <v>0</v>
      </c>
      <c r="L49" s="3">
        <f t="shared" si="18"/>
        <v>0</v>
      </c>
      <c r="M49" s="3">
        <f t="shared" si="19"/>
        <v>0</v>
      </c>
    </row>
    <row r="50" spans="1:13" ht="15.75">
      <c r="A50" s="204"/>
      <c r="B50" s="3">
        <v>8000</v>
      </c>
      <c r="C50" s="3">
        <f t="shared" si="16"/>
        <v>0</v>
      </c>
      <c r="D50" s="3">
        <f t="shared" si="17"/>
        <v>0</v>
      </c>
      <c r="E50" s="3">
        <f t="shared" si="18"/>
        <v>0</v>
      </c>
      <c r="F50" s="3">
        <f t="shared" si="18"/>
        <v>0</v>
      </c>
      <c r="G50" s="3">
        <f t="shared" si="18"/>
        <v>0</v>
      </c>
      <c r="H50" s="3">
        <f t="shared" si="18"/>
        <v>0</v>
      </c>
      <c r="I50" s="3">
        <f t="shared" si="18"/>
        <v>0</v>
      </c>
      <c r="J50" s="3">
        <f t="shared" si="18"/>
        <v>0</v>
      </c>
      <c r="K50" s="3">
        <f t="shared" si="18"/>
        <v>0</v>
      </c>
      <c r="L50" s="3">
        <f t="shared" si="18"/>
        <v>0</v>
      </c>
      <c r="M50" s="3">
        <f t="shared" si="19"/>
        <v>0</v>
      </c>
    </row>
    <row r="51" spans="1:13" ht="16.5" thickBot="1">
      <c r="A51" s="205"/>
      <c r="B51" s="4">
        <v>10000</v>
      </c>
      <c r="C51" s="4">
        <f t="shared" si="16"/>
        <v>0</v>
      </c>
      <c r="D51" s="4">
        <f t="shared" si="17"/>
        <v>0</v>
      </c>
      <c r="E51" s="4">
        <f t="shared" si="18"/>
        <v>0</v>
      </c>
      <c r="F51" s="4">
        <f t="shared" si="18"/>
        <v>0</v>
      </c>
      <c r="G51" s="4">
        <f t="shared" si="18"/>
        <v>0</v>
      </c>
      <c r="H51" s="4">
        <f t="shared" si="18"/>
        <v>0</v>
      </c>
      <c r="I51" s="4">
        <f t="shared" si="18"/>
        <v>0</v>
      </c>
      <c r="J51" s="4">
        <f t="shared" si="18"/>
        <v>0</v>
      </c>
      <c r="K51" s="4">
        <f t="shared" si="18"/>
        <v>0</v>
      </c>
      <c r="L51" s="4">
        <f t="shared" si="18"/>
        <v>0</v>
      </c>
      <c r="M51" s="4">
        <f t="shared" si="19"/>
        <v>0</v>
      </c>
    </row>
    <row r="52" spans="1:13" ht="15.75">
      <c r="A52" s="203" t="s">
        <v>8</v>
      </c>
      <c r="B52" s="3">
        <v>2000</v>
      </c>
      <c r="C52" s="3">
        <f t="shared" si="16"/>
        <v>0</v>
      </c>
      <c r="D52" s="3">
        <f t="shared" si="17"/>
        <v>0</v>
      </c>
      <c r="E52" s="3">
        <f t="shared" si="18"/>
        <v>0</v>
      </c>
      <c r="F52" s="3">
        <f t="shared" si="18"/>
        <v>0</v>
      </c>
      <c r="G52" s="3">
        <f t="shared" si="18"/>
        <v>0</v>
      </c>
      <c r="H52" s="3">
        <f t="shared" si="18"/>
        <v>0</v>
      </c>
      <c r="I52" s="3">
        <f t="shared" si="18"/>
        <v>0</v>
      </c>
      <c r="J52" s="3">
        <f t="shared" si="18"/>
        <v>0</v>
      </c>
      <c r="K52" s="3">
        <f t="shared" si="18"/>
        <v>0</v>
      </c>
      <c r="L52" s="3">
        <f t="shared" si="18"/>
        <v>0</v>
      </c>
      <c r="M52" s="3">
        <f t="shared" si="19"/>
        <v>0</v>
      </c>
    </row>
    <row r="53" spans="1:13" ht="15.75">
      <c r="A53" s="204"/>
      <c r="B53" s="3">
        <v>3000</v>
      </c>
      <c r="C53" s="3">
        <f t="shared" si="16"/>
        <v>0</v>
      </c>
      <c r="D53" s="3">
        <f t="shared" si="17"/>
        <v>0</v>
      </c>
      <c r="E53" s="3">
        <f t="shared" si="18"/>
        <v>0</v>
      </c>
      <c r="F53" s="3">
        <f t="shared" si="18"/>
        <v>0</v>
      </c>
      <c r="G53" s="3">
        <f t="shared" si="18"/>
        <v>0</v>
      </c>
      <c r="H53" s="3">
        <f t="shared" si="18"/>
        <v>0</v>
      </c>
      <c r="I53" s="3">
        <f t="shared" si="18"/>
        <v>0</v>
      </c>
      <c r="J53" s="3">
        <f t="shared" si="18"/>
        <v>0</v>
      </c>
      <c r="K53" s="3">
        <f t="shared" si="18"/>
        <v>0</v>
      </c>
      <c r="L53" s="3">
        <f t="shared" si="18"/>
        <v>0</v>
      </c>
      <c r="M53" s="3">
        <f t="shared" si="19"/>
        <v>0</v>
      </c>
    </row>
    <row r="54" spans="1:13" ht="15.75">
      <c r="A54" s="204"/>
      <c r="B54" s="3">
        <v>4000</v>
      </c>
      <c r="C54" s="3">
        <f t="shared" si="16"/>
        <v>0</v>
      </c>
      <c r="D54" s="3">
        <f t="shared" si="17"/>
        <v>0</v>
      </c>
      <c r="E54" s="3">
        <f t="shared" si="18"/>
        <v>0</v>
      </c>
      <c r="F54" s="3">
        <f t="shared" si="18"/>
        <v>0</v>
      </c>
      <c r="G54" s="3">
        <f t="shared" si="18"/>
        <v>0</v>
      </c>
      <c r="H54" s="3">
        <f t="shared" si="18"/>
        <v>0</v>
      </c>
      <c r="I54" s="3">
        <f t="shared" si="18"/>
        <v>0</v>
      </c>
      <c r="J54" s="3">
        <f t="shared" si="18"/>
        <v>0</v>
      </c>
      <c r="K54" s="3">
        <f t="shared" si="18"/>
        <v>0</v>
      </c>
      <c r="L54" s="3">
        <f t="shared" si="18"/>
        <v>0</v>
      </c>
      <c r="M54" s="3">
        <f t="shared" si="19"/>
        <v>0</v>
      </c>
    </row>
    <row r="55" spans="1:13" ht="15.75">
      <c r="A55" s="204"/>
      <c r="B55" s="3">
        <v>5000</v>
      </c>
      <c r="C55" s="3">
        <f t="shared" si="16"/>
        <v>0</v>
      </c>
      <c r="D55" s="3">
        <f t="shared" si="17"/>
        <v>0</v>
      </c>
      <c r="E55" s="3">
        <f t="shared" si="18"/>
        <v>0</v>
      </c>
      <c r="F55" s="3">
        <f t="shared" si="18"/>
        <v>0</v>
      </c>
      <c r="G55" s="3">
        <f t="shared" si="18"/>
        <v>0</v>
      </c>
      <c r="H55" s="3">
        <f t="shared" si="18"/>
        <v>108.5</v>
      </c>
      <c r="I55" s="3">
        <f t="shared" si="18"/>
        <v>0</v>
      </c>
      <c r="J55" s="3">
        <f t="shared" si="18"/>
        <v>0</v>
      </c>
      <c r="K55" s="3">
        <f t="shared" si="18"/>
        <v>0</v>
      </c>
      <c r="L55" s="3">
        <f t="shared" si="18"/>
        <v>0</v>
      </c>
      <c r="M55" s="3">
        <f t="shared" si="19"/>
        <v>0</v>
      </c>
    </row>
    <row r="56" spans="1:13" ht="15.75">
      <c r="A56" s="204"/>
      <c r="B56" s="3">
        <v>6000</v>
      </c>
      <c r="C56" s="3">
        <f t="shared" si="16"/>
        <v>0</v>
      </c>
      <c r="D56" s="3">
        <f t="shared" si="17"/>
        <v>0</v>
      </c>
      <c r="E56" s="3">
        <f t="shared" si="18"/>
        <v>0</v>
      </c>
      <c r="F56" s="3">
        <f t="shared" si="18"/>
        <v>0</v>
      </c>
      <c r="G56" s="3">
        <f t="shared" si="18"/>
        <v>0</v>
      </c>
      <c r="H56" s="3">
        <f t="shared" si="18"/>
        <v>0</v>
      </c>
      <c r="I56" s="3">
        <f t="shared" si="18"/>
        <v>0</v>
      </c>
      <c r="J56" s="3">
        <f t="shared" si="18"/>
        <v>0</v>
      </c>
      <c r="K56" s="3">
        <f t="shared" si="18"/>
        <v>0</v>
      </c>
      <c r="L56" s="3">
        <f t="shared" si="18"/>
        <v>0</v>
      </c>
      <c r="M56" s="3">
        <f t="shared" si="19"/>
        <v>0</v>
      </c>
    </row>
    <row r="57" spans="1:13" ht="15.75">
      <c r="A57" s="204"/>
      <c r="B57" s="3">
        <v>8000</v>
      </c>
      <c r="C57" s="3">
        <f t="shared" si="16"/>
        <v>0</v>
      </c>
      <c r="D57" s="3">
        <f t="shared" si="17"/>
        <v>0</v>
      </c>
      <c r="E57" s="3">
        <f t="shared" si="18"/>
        <v>0</v>
      </c>
      <c r="F57" s="3">
        <f t="shared" si="18"/>
        <v>0</v>
      </c>
      <c r="G57" s="3">
        <f t="shared" si="18"/>
        <v>0</v>
      </c>
      <c r="H57" s="3">
        <f t="shared" si="18"/>
        <v>0</v>
      </c>
      <c r="I57" s="3">
        <f t="shared" si="18"/>
        <v>0</v>
      </c>
      <c r="J57" s="3">
        <f t="shared" si="18"/>
        <v>0</v>
      </c>
      <c r="K57" s="3">
        <f t="shared" si="18"/>
        <v>0</v>
      </c>
      <c r="L57" s="3">
        <f t="shared" si="18"/>
        <v>0</v>
      </c>
      <c r="M57" s="3">
        <f t="shared" si="19"/>
        <v>0</v>
      </c>
    </row>
    <row r="58" spans="1:13" ht="16.5" thickBot="1">
      <c r="A58" s="205"/>
      <c r="B58" s="4">
        <v>10000</v>
      </c>
      <c r="C58" s="4">
        <f t="shared" si="16"/>
        <v>0</v>
      </c>
      <c r="D58" s="4">
        <f t="shared" si="17"/>
        <v>0</v>
      </c>
      <c r="E58" s="4">
        <f t="shared" si="18"/>
        <v>0</v>
      </c>
      <c r="F58" s="4">
        <f t="shared" si="18"/>
        <v>0</v>
      </c>
      <c r="G58" s="4">
        <f t="shared" si="18"/>
        <v>0</v>
      </c>
      <c r="H58" s="4">
        <f t="shared" si="18"/>
        <v>0</v>
      </c>
      <c r="I58" s="4">
        <f t="shared" si="18"/>
        <v>0</v>
      </c>
      <c r="J58" s="4">
        <f t="shared" si="18"/>
        <v>0</v>
      </c>
      <c r="K58" s="4">
        <f t="shared" si="18"/>
        <v>0</v>
      </c>
      <c r="L58" s="4">
        <f t="shared" si="18"/>
        <v>0</v>
      </c>
      <c r="M58" s="4">
        <f t="shared" si="19"/>
        <v>0</v>
      </c>
    </row>
  </sheetData>
  <sheetProtection algorithmName="SHA-512" hashValue="p9qAA9pjGufrtWK2MGRyC7XH2Rm8vlVkUUhLu6fNaZDjbLqDkYZM6lW4sH3afPTZANDB3za6z1gTlLFcEmWK3A==" saltValue="AV5M5iI0apLpPNhIoKmazw==" spinCount="100000" sheet="1" objects="1" scenarios="1"/>
  <mergeCells count="16">
    <mergeCell ref="A45:A51"/>
    <mergeCell ref="A52:A58"/>
    <mergeCell ref="A26:A27"/>
    <mergeCell ref="B26:B27"/>
    <mergeCell ref="C26:H26"/>
    <mergeCell ref="A28:A34"/>
    <mergeCell ref="A35:A41"/>
    <mergeCell ref="A43:A44"/>
    <mergeCell ref="B43:B44"/>
    <mergeCell ref="C43:H43"/>
    <mergeCell ref="A18:A24"/>
    <mergeCell ref="A7:H7"/>
    <mergeCell ref="A9:A10"/>
    <mergeCell ref="B9:B10"/>
    <mergeCell ref="C9:H9"/>
    <mergeCell ref="A11:A1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M58"/>
  <sheetViews>
    <sheetView workbookViewId="0">
      <selection activeCell="H191" sqref="H191"/>
    </sheetView>
  </sheetViews>
  <sheetFormatPr defaultRowHeight="15"/>
  <cols>
    <col min="1" max="1" width="41.28515625" customWidth="1"/>
    <col min="2" max="2" width="18.7109375" customWidth="1"/>
    <col min="3" max="3" width="13" customWidth="1"/>
  </cols>
  <sheetData>
    <row r="1" spans="1:13">
      <c r="A1" t="s">
        <v>357</v>
      </c>
      <c r="B1">
        <f>Лист2!G74</f>
        <v>6630</v>
      </c>
      <c r="D1" t="b">
        <f>IF(AND(B1&gt;=2000,B1&lt;3000),2000,IF(AND(B1&gt;=3000,B1&lt;4000),3000))</f>
        <v>0</v>
      </c>
      <c r="E1" t="b">
        <f>IF(AND(B1&gt;=4000,B1&lt;5000),4000,IF(AND(B1&gt;=5000,B1&lt;6000),5000))</f>
        <v>0</v>
      </c>
      <c r="F1">
        <f>IF(AND(B1&gt;=6000,B1&lt;8000),6000,IF(AND(B1&gt;=8000,B1&lt;=10000),8000))</f>
        <v>6000</v>
      </c>
      <c r="H1">
        <f>SUM(D1:F1)</f>
        <v>6000</v>
      </c>
    </row>
    <row r="2" spans="1:13">
      <c r="A2" s="13" t="s">
        <v>362</v>
      </c>
      <c r="B2">
        <f>Лист2!G24</f>
        <v>7</v>
      </c>
      <c r="D2" s="14" t="b">
        <f>IF(AND($B$1&gt;=2000,$B$1&lt;3000),3000,IF(AND($B$1&gt;=3000,$B$1&lt;4000),4000))</f>
        <v>0</v>
      </c>
      <c r="E2" s="14" t="b">
        <f>IF(AND($B$1&gt;=4000,$B$1&lt;5000),5000,IF(AND($B$1&gt;=5000,$B$1&lt;6000),6000))</f>
        <v>0</v>
      </c>
      <c r="F2" s="14">
        <f>IF(AND($B$1&gt;=6000,$B$1&lt;8000),8000,IF(AND($B$1&gt;=8000,$B$1&lt;=10000),10000))</f>
        <v>8000</v>
      </c>
      <c r="H2">
        <f>SUM(D2:F2)</f>
        <v>8000</v>
      </c>
    </row>
    <row r="3" spans="1:13">
      <c r="A3" s="13"/>
      <c r="D3" s="14"/>
      <c r="E3" s="14"/>
      <c r="F3" s="14"/>
    </row>
    <row r="4" spans="1:13">
      <c r="A4" s="13">
        <f>ROUND(I26+(B1-H1)/(H2-H1)*(I43-I26),2)</f>
        <v>289.64999999999998</v>
      </c>
      <c r="B4">
        <f>ROUND(J26+(B1-H1)/(H2-H1)*(J43-J26),2)</f>
        <v>140.87</v>
      </c>
      <c r="D4" s="14" t="str">
        <f>I26&amp;"+ ("&amp;B1&amp;" - "&amp;H1&amp;")x("&amp;I43&amp;" - "&amp;I26&amp;")/("&amp;H2&amp;" - "&amp;H1&amp;")="&amp;A4&amp;" кВтч/м2"</f>
        <v>275+ (6630 - 6000)x(321,5 - 275)/(8000 - 6000)=289,65 кВтч/м2</v>
      </c>
      <c r="E4" s="14"/>
      <c r="F4" s="14"/>
    </row>
    <row r="5" spans="1:13">
      <c r="A5" s="13"/>
      <c r="D5" s="14" t="str">
        <f>J26&amp;"+ ("&amp;B1&amp;" - "&amp;H1&amp;")x("&amp;J43&amp;" - "&amp;J26&amp;")/("&amp;H2&amp;" - "&amp;H1&amp;")="&amp;B4&amp;" кВтч/м2"</f>
        <v>130+ (6630 - 6000)x(164,5 - 130)/(8000 - 6000)=140,87 кВтч/м2</v>
      </c>
      <c r="E5" s="14"/>
      <c r="F5" s="14"/>
    </row>
    <row r="7" spans="1:13" ht="15.75">
      <c r="A7" s="206" t="s">
        <v>2</v>
      </c>
      <c r="B7" s="206"/>
      <c r="C7" s="206"/>
      <c r="D7" s="206"/>
      <c r="E7" s="206"/>
      <c r="F7" s="206"/>
      <c r="G7" s="206"/>
      <c r="H7" s="206"/>
    </row>
    <row r="8" spans="1:13" ht="16.5" thickBot="1">
      <c r="A8" s="1"/>
    </row>
    <row r="9" spans="1:13" ht="16.5" thickBot="1">
      <c r="A9" s="207" t="s">
        <v>3</v>
      </c>
      <c r="B9" s="207" t="s">
        <v>4</v>
      </c>
      <c r="C9" s="209" t="s">
        <v>5</v>
      </c>
      <c r="D9" s="210"/>
      <c r="E9" s="210"/>
      <c r="F9" s="210"/>
      <c r="G9" s="210"/>
      <c r="H9" s="211"/>
    </row>
    <row r="10" spans="1:13" ht="32.25" customHeight="1" thickBot="1">
      <c r="A10" s="208"/>
      <c r="B10" s="208"/>
      <c r="C10" s="2">
        <v>2</v>
      </c>
      <c r="D10" s="2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5">
        <v>10</v>
      </c>
      <c r="L10" s="5">
        <v>11</v>
      </c>
      <c r="M10" s="5" t="s">
        <v>6</v>
      </c>
    </row>
    <row r="11" spans="1:13" ht="15.75">
      <c r="A11" s="203" t="s">
        <v>7</v>
      </c>
      <c r="B11" s="3">
        <v>2000</v>
      </c>
      <c r="C11" s="3">
        <v>215</v>
      </c>
      <c r="D11" s="3">
        <f>E11+(3-2)*(C11-E11)/(4-2)</f>
        <v>210.5</v>
      </c>
      <c r="E11" s="3">
        <v>206</v>
      </c>
      <c r="F11" s="3">
        <f>G11+(5-4)*(E11-G11)/(6-4)</f>
        <v>204.5</v>
      </c>
      <c r="G11" s="3">
        <v>203</v>
      </c>
      <c r="H11" s="3">
        <f>I11+(7-6)*(G11-I11)/(8-6)</f>
        <v>202</v>
      </c>
      <c r="I11" s="3">
        <v>201</v>
      </c>
      <c r="J11" s="3">
        <f>K11+(9-8)*(I11-K11)/(10-8)</f>
        <v>200</v>
      </c>
      <c r="K11" s="3">
        <v>199</v>
      </c>
      <c r="L11" s="3">
        <f>M11+(11-10)*(K11-M11)/(12-10)</f>
        <v>198.5</v>
      </c>
      <c r="M11" s="3">
        <v>198</v>
      </c>
    </row>
    <row r="12" spans="1:13" ht="15.75">
      <c r="A12" s="204"/>
      <c r="B12" s="3">
        <v>3000</v>
      </c>
      <c r="C12" s="3">
        <v>228</v>
      </c>
      <c r="D12" s="3">
        <f t="shared" ref="D12:D24" si="0">E12+(3-2)*(C12-E12)/(4-2)</f>
        <v>222</v>
      </c>
      <c r="E12" s="3">
        <v>216</v>
      </c>
      <c r="F12" s="3">
        <f t="shared" ref="F12:F24" si="1">G12+(5-4)*(E12-G12)/(6-4)</f>
        <v>214</v>
      </c>
      <c r="G12" s="3">
        <v>212</v>
      </c>
      <c r="H12" s="3">
        <f t="shared" ref="H12:H24" si="2">I12+(7-6)*(G12-I12)/(8-6)</f>
        <v>210</v>
      </c>
      <c r="I12" s="3">
        <v>208</v>
      </c>
      <c r="J12" s="3">
        <f t="shared" ref="J12:J24" si="3">K12+(9-8)*(I12-K12)/(10-8)</f>
        <v>206.5</v>
      </c>
      <c r="K12" s="3">
        <v>205</v>
      </c>
      <c r="L12" s="3">
        <f t="shared" ref="L12:L24" si="4">M12+(11-10)*(K12-M12)/(12-10)</f>
        <v>204</v>
      </c>
      <c r="M12" s="3">
        <v>203</v>
      </c>
    </row>
    <row r="13" spans="1:13" ht="15.75">
      <c r="A13" s="204"/>
      <c r="B13" s="3">
        <v>4000</v>
      </c>
      <c r="C13" s="3">
        <v>256</v>
      </c>
      <c r="D13" s="3">
        <f t="shared" si="0"/>
        <v>247.5</v>
      </c>
      <c r="E13" s="3">
        <v>239</v>
      </c>
      <c r="F13" s="3">
        <f t="shared" si="1"/>
        <v>236.5</v>
      </c>
      <c r="G13" s="3">
        <v>234</v>
      </c>
      <c r="H13" s="3">
        <f t="shared" si="2"/>
        <v>231.5</v>
      </c>
      <c r="I13" s="3">
        <v>229</v>
      </c>
      <c r="J13" s="3">
        <f t="shared" si="3"/>
        <v>227</v>
      </c>
      <c r="K13" s="3">
        <v>225</v>
      </c>
      <c r="L13" s="3">
        <f t="shared" si="4"/>
        <v>224</v>
      </c>
      <c r="M13" s="3">
        <v>223</v>
      </c>
    </row>
    <row r="14" spans="1:13" ht="15.75">
      <c r="A14" s="204"/>
      <c r="B14" s="3">
        <v>5000</v>
      </c>
      <c r="C14" s="3">
        <v>284</v>
      </c>
      <c r="D14" s="3">
        <f t="shared" si="0"/>
        <v>273.5</v>
      </c>
      <c r="E14" s="3">
        <v>263</v>
      </c>
      <c r="F14" s="3">
        <f t="shared" si="1"/>
        <v>259.5</v>
      </c>
      <c r="G14" s="3">
        <v>256</v>
      </c>
      <c r="H14" s="3">
        <f t="shared" si="2"/>
        <v>253.5</v>
      </c>
      <c r="I14" s="3">
        <v>251</v>
      </c>
      <c r="J14" s="3">
        <f t="shared" si="3"/>
        <v>248</v>
      </c>
      <c r="K14" s="3">
        <v>245</v>
      </c>
      <c r="L14" s="3">
        <f t="shared" si="4"/>
        <v>243.5</v>
      </c>
      <c r="M14" s="3">
        <v>242</v>
      </c>
    </row>
    <row r="15" spans="1:13" ht="15.75">
      <c r="A15" s="204"/>
      <c r="B15" s="3">
        <v>6000</v>
      </c>
      <c r="C15" s="3">
        <v>312</v>
      </c>
      <c r="D15" s="3">
        <f t="shared" si="0"/>
        <v>299.5</v>
      </c>
      <c r="E15" s="3">
        <v>287</v>
      </c>
      <c r="F15" s="3">
        <f t="shared" si="1"/>
        <v>282.5</v>
      </c>
      <c r="G15" s="3">
        <v>278</v>
      </c>
      <c r="H15" s="3">
        <f t="shared" si="2"/>
        <v>275</v>
      </c>
      <c r="I15" s="3">
        <v>272</v>
      </c>
      <c r="J15" s="3">
        <f t="shared" si="3"/>
        <v>268.5</v>
      </c>
      <c r="K15" s="3">
        <v>265</v>
      </c>
      <c r="L15" s="3">
        <f t="shared" si="4"/>
        <v>263.5</v>
      </c>
      <c r="M15" s="3">
        <v>262</v>
      </c>
    </row>
    <row r="16" spans="1:13" ht="15.75">
      <c r="A16" s="204"/>
      <c r="B16" s="3">
        <v>8000</v>
      </c>
      <c r="C16" s="3">
        <v>370</v>
      </c>
      <c r="D16" s="3">
        <f t="shared" si="0"/>
        <v>353.5</v>
      </c>
      <c r="E16" s="3">
        <v>337</v>
      </c>
      <c r="F16" s="3">
        <f t="shared" si="1"/>
        <v>331.5</v>
      </c>
      <c r="G16" s="3">
        <v>326</v>
      </c>
      <c r="H16" s="3">
        <f t="shared" si="2"/>
        <v>321.5</v>
      </c>
      <c r="I16" s="3">
        <v>317</v>
      </c>
      <c r="J16" s="3">
        <f t="shared" si="3"/>
        <v>312.5</v>
      </c>
      <c r="K16" s="3">
        <v>308</v>
      </c>
      <c r="L16" s="3">
        <f t="shared" si="4"/>
        <v>306</v>
      </c>
      <c r="M16" s="3">
        <v>304</v>
      </c>
    </row>
    <row r="17" spans="1:13" ht="16.5" thickBot="1">
      <c r="A17" s="205"/>
      <c r="B17" s="4">
        <v>10000</v>
      </c>
      <c r="C17" s="4">
        <v>426</v>
      </c>
      <c r="D17" s="4">
        <f t="shared" si="0"/>
        <v>405</v>
      </c>
      <c r="E17" s="4">
        <v>384</v>
      </c>
      <c r="F17" s="4">
        <f t="shared" si="1"/>
        <v>377</v>
      </c>
      <c r="G17" s="4">
        <v>370</v>
      </c>
      <c r="H17" s="4">
        <f t="shared" si="2"/>
        <v>364.5</v>
      </c>
      <c r="I17" s="4">
        <v>359</v>
      </c>
      <c r="J17" s="4">
        <f t="shared" si="3"/>
        <v>353.5</v>
      </c>
      <c r="K17" s="4">
        <v>348</v>
      </c>
      <c r="L17" s="4">
        <f t="shared" si="4"/>
        <v>345</v>
      </c>
      <c r="M17" s="4">
        <v>342</v>
      </c>
    </row>
    <row r="18" spans="1:13" ht="15.75">
      <c r="A18" s="203" t="s">
        <v>8</v>
      </c>
      <c r="B18" s="3">
        <v>2000</v>
      </c>
      <c r="C18" s="3">
        <v>67</v>
      </c>
      <c r="D18" s="3">
        <f t="shared" si="0"/>
        <v>61.5</v>
      </c>
      <c r="E18" s="3">
        <v>56</v>
      </c>
      <c r="F18" s="3">
        <f t="shared" si="1"/>
        <v>50</v>
      </c>
      <c r="G18" s="3">
        <v>44</v>
      </c>
      <c r="H18" s="3">
        <f t="shared" si="2"/>
        <v>43</v>
      </c>
      <c r="I18" s="3">
        <v>42</v>
      </c>
      <c r="J18" s="3">
        <f t="shared" si="3"/>
        <v>41</v>
      </c>
      <c r="K18" s="3">
        <v>40</v>
      </c>
      <c r="L18" s="3">
        <f t="shared" si="4"/>
        <v>39.5</v>
      </c>
      <c r="M18" s="3">
        <v>39</v>
      </c>
    </row>
    <row r="19" spans="1:13" ht="15.75">
      <c r="A19" s="204"/>
      <c r="B19" s="3">
        <v>3000</v>
      </c>
      <c r="C19" s="3">
        <v>100</v>
      </c>
      <c r="D19" s="3">
        <f t="shared" si="0"/>
        <v>91.5</v>
      </c>
      <c r="E19" s="3">
        <v>83</v>
      </c>
      <c r="F19" s="3">
        <f t="shared" si="1"/>
        <v>75</v>
      </c>
      <c r="G19" s="3">
        <v>67</v>
      </c>
      <c r="H19" s="3">
        <f t="shared" si="2"/>
        <v>65</v>
      </c>
      <c r="I19" s="3">
        <v>63</v>
      </c>
      <c r="J19" s="3">
        <f t="shared" si="3"/>
        <v>61.5</v>
      </c>
      <c r="K19" s="3">
        <v>60</v>
      </c>
      <c r="L19" s="3">
        <f t="shared" si="4"/>
        <v>59</v>
      </c>
      <c r="M19" s="3">
        <v>58</v>
      </c>
    </row>
    <row r="20" spans="1:13" ht="15.75">
      <c r="A20" s="204"/>
      <c r="B20" s="3">
        <v>4000</v>
      </c>
      <c r="C20" s="3">
        <v>133</v>
      </c>
      <c r="D20" s="3">
        <f t="shared" si="0"/>
        <v>122</v>
      </c>
      <c r="E20" s="3">
        <v>111</v>
      </c>
      <c r="F20" s="3">
        <f t="shared" si="1"/>
        <v>100</v>
      </c>
      <c r="G20" s="3">
        <v>89</v>
      </c>
      <c r="H20" s="3">
        <f t="shared" si="2"/>
        <v>86.5</v>
      </c>
      <c r="I20" s="3">
        <v>84</v>
      </c>
      <c r="J20" s="3">
        <f t="shared" si="3"/>
        <v>82</v>
      </c>
      <c r="K20" s="3">
        <v>80</v>
      </c>
      <c r="L20" s="3">
        <f t="shared" si="4"/>
        <v>79</v>
      </c>
      <c r="M20" s="3">
        <v>78</v>
      </c>
    </row>
    <row r="21" spans="1:13" ht="15.75">
      <c r="A21" s="204"/>
      <c r="B21" s="3">
        <v>5000</v>
      </c>
      <c r="C21" s="3">
        <v>167</v>
      </c>
      <c r="D21" s="3">
        <f t="shared" si="0"/>
        <v>153</v>
      </c>
      <c r="E21" s="3">
        <v>139</v>
      </c>
      <c r="F21" s="3">
        <f t="shared" si="1"/>
        <v>125</v>
      </c>
      <c r="G21" s="3">
        <v>111</v>
      </c>
      <c r="H21" s="3">
        <f t="shared" si="2"/>
        <v>108.5</v>
      </c>
      <c r="I21" s="3">
        <v>106</v>
      </c>
      <c r="J21" s="3">
        <f t="shared" si="3"/>
        <v>103</v>
      </c>
      <c r="K21" s="3">
        <v>100</v>
      </c>
      <c r="L21" s="3">
        <f t="shared" si="4"/>
        <v>98.5</v>
      </c>
      <c r="M21" s="3">
        <v>97</v>
      </c>
    </row>
    <row r="22" spans="1:13" ht="15.75">
      <c r="A22" s="204"/>
      <c r="B22" s="3">
        <v>6000</v>
      </c>
      <c r="C22" s="3">
        <v>200</v>
      </c>
      <c r="D22" s="3">
        <f t="shared" si="0"/>
        <v>183.5</v>
      </c>
      <c r="E22" s="3">
        <v>167</v>
      </c>
      <c r="F22" s="3">
        <f t="shared" si="1"/>
        <v>150</v>
      </c>
      <c r="G22" s="3">
        <v>133</v>
      </c>
      <c r="H22" s="3">
        <f t="shared" si="2"/>
        <v>130</v>
      </c>
      <c r="I22" s="3">
        <v>127</v>
      </c>
      <c r="J22" s="3">
        <f t="shared" si="3"/>
        <v>123.5</v>
      </c>
      <c r="K22" s="3">
        <v>120</v>
      </c>
      <c r="L22" s="3">
        <f t="shared" si="4"/>
        <v>118.5</v>
      </c>
      <c r="M22" s="3">
        <v>117</v>
      </c>
    </row>
    <row r="23" spans="1:13" ht="15.75">
      <c r="A23" s="204"/>
      <c r="B23" s="3">
        <v>8000</v>
      </c>
      <c r="C23" s="3">
        <v>253</v>
      </c>
      <c r="D23" s="3">
        <f t="shared" si="0"/>
        <v>232</v>
      </c>
      <c r="E23" s="3">
        <v>211</v>
      </c>
      <c r="F23" s="3">
        <f t="shared" si="1"/>
        <v>190</v>
      </c>
      <c r="G23" s="3">
        <v>169</v>
      </c>
      <c r="H23" s="3">
        <f t="shared" si="2"/>
        <v>164.5</v>
      </c>
      <c r="I23" s="3">
        <v>160</v>
      </c>
      <c r="J23" s="3">
        <f t="shared" si="3"/>
        <v>156</v>
      </c>
      <c r="K23" s="3">
        <v>152</v>
      </c>
      <c r="L23" s="3">
        <f t="shared" si="4"/>
        <v>150</v>
      </c>
      <c r="M23" s="3">
        <v>148</v>
      </c>
    </row>
    <row r="24" spans="1:13" ht="16.5" thickBot="1">
      <c r="A24" s="205"/>
      <c r="B24" s="4">
        <v>10000</v>
      </c>
      <c r="C24" s="4">
        <v>317</v>
      </c>
      <c r="D24" s="4">
        <f t="shared" si="0"/>
        <v>290.5</v>
      </c>
      <c r="E24" s="4">
        <v>264</v>
      </c>
      <c r="F24" s="4">
        <f t="shared" si="1"/>
        <v>237.5</v>
      </c>
      <c r="G24" s="4">
        <v>211</v>
      </c>
      <c r="H24" s="4">
        <f t="shared" si="2"/>
        <v>206</v>
      </c>
      <c r="I24" s="4">
        <v>201</v>
      </c>
      <c r="J24" s="4">
        <f t="shared" si="3"/>
        <v>195.5</v>
      </c>
      <c r="K24" s="4">
        <v>190</v>
      </c>
      <c r="L24" s="4">
        <f t="shared" si="4"/>
        <v>187.5</v>
      </c>
      <c r="M24" s="4">
        <v>185</v>
      </c>
    </row>
    <row r="25" spans="1:13" ht="15.75" thickBot="1"/>
    <row r="26" spans="1:13" ht="16.5" thickBot="1">
      <c r="A26" s="207" t="s">
        <v>3</v>
      </c>
      <c r="B26" s="207" t="s">
        <v>4</v>
      </c>
      <c r="C26" s="209" t="s">
        <v>363</v>
      </c>
      <c r="D26" s="210"/>
      <c r="E26" s="210"/>
      <c r="F26" s="210"/>
      <c r="G26" s="210"/>
      <c r="H26" s="211"/>
      <c r="I26">
        <f>IF(Лист2!B52=10,SUM(C28:M34),SUM(C28:M34)-3)</f>
        <v>275</v>
      </c>
      <c r="J26" s="15">
        <f>IF(Лист2!B52=10,SUM(C35:M41),SUM(C35:M41)-3)</f>
        <v>130</v>
      </c>
    </row>
    <row r="27" spans="1:13" ht="16.5" thickBot="1">
      <c r="A27" s="208"/>
      <c r="B27" s="208"/>
      <c r="C27" s="2">
        <v>2</v>
      </c>
      <c r="D27" s="2">
        <v>3</v>
      </c>
      <c r="E27" s="5">
        <v>4</v>
      </c>
      <c r="F27" s="5">
        <v>5</v>
      </c>
      <c r="G27" s="5">
        <v>6</v>
      </c>
      <c r="H27" s="5">
        <v>7</v>
      </c>
      <c r="I27" s="5">
        <v>8</v>
      </c>
      <c r="J27" s="5">
        <v>9</v>
      </c>
      <c r="K27" s="5">
        <v>10</v>
      </c>
      <c r="L27" s="5">
        <v>11</v>
      </c>
      <c r="M27" s="5">
        <v>12</v>
      </c>
    </row>
    <row r="28" spans="1:13" ht="15.75">
      <c r="A28" s="203" t="s">
        <v>7</v>
      </c>
      <c r="B28" s="3">
        <v>2000</v>
      </c>
      <c r="C28" s="3">
        <f t="shared" ref="C28:C41" si="5">IF(AND($B$2=$C$27,$H$1=B28),C11,0)</f>
        <v>0</v>
      </c>
      <c r="D28" s="3">
        <f t="shared" ref="D28:D41" si="6">IF(AND($B$2=$D$27,$H$1=B28),D11,0)</f>
        <v>0</v>
      </c>
      <c r="E28" s="3">
        <f t="shared" ref="E28:E41" si="7">IF(AND($B$2=$E$27,$H$1=B28),E11,0)</f>
        <v>0</v>
      </c>
      <c r="F28" s="3">
        <f t="shared" ref="F28:F41" si="8">IF(AND($B$2=$F$27,$H$1=B28),F11,0)</f>
        <v>0</v>
      </c>
      <c r="G28" s="3">
        <f t="shared" ref="G28:G41" si="9">IF(AND($B$2=$G$27,$H$1=B28),G11,0)</f>
        <v>0</v>
      </c>
      <c r="H28" s="3">
        <f t="shared" ref="H28:H41" si="10">IF(AND($B$2=$H$27,$H$1=B28),H11,0)</f>
        <v>0</v>
      </c>
      <c r="I28" s="3">
        <f t="shared" ref="I28:I41" si="11">IF(AND($B$2=$I$27,$H$1=B28),I11,0)</f>
        <v>0</v>
      </c>
      <c r="J28" s="3">
        <f t="shared" ref="J28:J41" si="12">IF(AND($B$2=$J$27,$H$1=B28),J11,0)</f>
        <v>0</v>
      </c>
      <c r="K28" s="3">
        <f t="shared" ref="K28:K41" si="13">IF(AND($B$2=$K$27,$H$1=B28),K11,0)</f>
        <v>0</v>
      </c>
      <c r="L28" s="3">
        <f t="shared" ref="L28:L41" si="14">IF(AND($B$2=$L$27,$H$1=B28),L11,0)</f>
        <v>0</v>
      </c>
      <c r="M28" s="3">
        <f t="shared" ref="M28:M41" si="15">IF(AND($B$2&gt;=$M$27,$H$1=B28),M11,0)</f>
        <v>0</v>
      </c>
    </row>
    <row r="29" spans="1:13" ht="15.75">
      <c r="A29" s="204"/>
      <c r="B29" s="3">
        <v>3000</v>
      </c>
      <c r="C29" s="3">
        <f t="shared" si="5"/>
        <v>0</v>
      </c>
      <c r="D29" s="3">
        <f t="shared" si="6"/>
        <v>0</v>
      </c>
      <c r="E29" s="3">
        <f t="shared" si="7"/>
        <v>0</v>
      </c>
      <c r="F29" s="3">
        <f t="shared" si="8"/>
        <v>0</v>
      </c>
      <c r="G29" s="3">
        <f t="shared" si="9"/>
        <v>0</v>
      </c>
      <c r="H29" s="3">
        <f t="shared" si="10"/>
        <v>0</v>
      </c>
      <c r="I29" s="3">
        <f t="shared" si="11"/>
        <v>0</v>
      </c>
      <c r="J29" s="3">
        <f t="shared" si="12"/>
        <v>0</v>
      </c>
      <c r="K29" s="3">
        <f t="shared" si="13"/>
        <v>0</v>
      </c>
      <c r="L29" s="3">
        <f t="shared" si="14"/>
        <v>0</v>
      </c>
      <c r="M29" s="3">
        <f t="shared" si="15"/>
        <v>0</v>
      </c>
    </row>
    <row r="30" spans="1:13" ht="15.75">
      <c r="A30" s="204"/>
      <c r="B30" s="3">
        <v>4000</v>
      </c>
      <c r="C30" s="3">
        <f t="shared" si="5"/>
        <v>0</v>
      </c>
      <c r="D30" s="3">
        <f t="shared" si="6"/>
        <v>0</v>
      </c>
      <c r="E30" s="3">
        <f t="shared" si="7"/>
        <v>0</v>
      </c>
      <c r="F30" s="3">
        <f t="shared" si="8"/>
        <v>0</v>
      </c>
      <c r="G30" s="3">
        <f t="shared" si="9"/>
        <v>0</v>
      </c>
      <c r="H30" s="3">
        <f t="shared" si="10"/>
        <v>0</v>
      </c>
      <c r="I30" s="3">
        <f t="shared" si="11"/>
        <v>0</v>
      </c>
      <c r="J30" s="3">
        <f t="shared" si="12"/>
        <v>0</v>
      </c>
      <c r="K30" s="3">
        <f t="shared" si="13"/>
        <v>0</v>
      </c>
      <c r="L30" s="3">
        <f t="shared" si="14"/>
        <v>0</v>
      </c>
      <c r="M30" s="3">
        <f t="shared" si="15"/>
        <v>0</v>
      </c>
    </row>
    <row r="31" spans="1:13" ht="15.75">
      <c r="A31" s="204"/>
      <c r="B31" s="3">
        <v>5000</v>
      </c>
      <c r="C31" s="3">
        <f t="shared" si="5"/>
        <v>0</v>
      </c>
      <c r="D31" s="3">
        <f t="shared" si="6"/>
        <v>0</v>
      </c>
      <c r="E31" s="3">
        <f t="shared" si="7"/>
        <v>0</v>
      </c>
      <c r="F31" s="3">
        <f t="shared" si="8"/>
        <v>0</v>
      </c>
      <c r="G31" s="3">
        <f t="shared" si="9"/>
        <v>0</v>
      </c>
      <c r="H31" s="3">
        <f t="shared" si="10"/>
        <v>0</v>
      </c>
      <c r="I31" s="3">
        <f t="shared" si="11"/>
        <v>0</v>
      </c>
      <c r="J31" s="3">
        <f t="shared" si="12"/>
        <v>0</v>
      </c>
      <c r="K31" s="3">
        <f t="shared" si="13"/>
        <v>0</v>
      </c>
      <c r="L31" s="3">
        <f t="shared" si="14"/>
        <v>0</v>
      </c>
      <c r="M31" s="3">
        <f t="shared" si="15"/>
        <v>0</v>
      </c>
    </row>
    <row r="32" spans="1:13" ht="15.75">
      <c r="A32" s="204"/>
      <c r="B32" s="3">
        <v>6000</v>
      </c>
      <c r="C32" s="3">
        <f t="shared" si="5"/>
        <v>0</v>
      </c>
      <c r="D32" s="3">
        <f t="shared" si="6"/>
        <v>0</v>
      </c>
      <c r="E32" s="3">
        <f t="shared" si="7"/>
        <v>0</v>
      </c>
      <c r="F32" s="3">
        <f t="shared" si="8"/>
        <v>0</v>
      </c>
      <c r="G32" s="3">
        <f t="shared" si="9"/>
        <v>0</v>
      </c>
      <c r="H32" s="3">
        <f t="shared" si="10"/>
        <v>275</v>
      </c>
      <c r="I32" s="3">
        <f t="shared" si="11"/>
        <v>0</v>
      </c>
      <c r="J32" s="3">
        <f t="shared" si="12"/>
        <v>0</v>
      </c>
      <c r="K32" s="3">
        <f t="shared" si="13"/>
        <v>0</v>
      </c>
      <c r="L32" s="3">
        <f t="shared" si="14"/>
        <v>0</v>
      </c>
      <c r="M32" s="3">
        <f t="shared" si="15"/>
        <v>0</v>
      </c>
    </row>
    <row r="33" spans="1:13" ht="15.75">
      <c r="A33" s="204"/>
      <c r="B33" s="3">
        <v>8000</v>
      </c>
      <c r="C33" s="3">
        <f t="shared" si="5"/>
        <v>0</v>
      </c>
      <c r="D33" s="3">
        <f t="shared" si="6"/>
        <v>0</v>
      </c>
      <c r="E33" s="3">
        <f t="shared" si="7"/>
        <v>0</v>
      </c>
      <c r="F33" s="3">
        <f t="shared" si="8"/>
        <v>0</v>
      </c>
      <c r="G33" s="3">
        <f t="shared" si="9"/>
        <v>0</v>
      </c>
      <c r="H33" s="3">
        <f t="shared" si="10"/>
        <v>0</v>
      </c>
      <c r="I33" s="3">
        <f t="shared" si="11"/>
        <v>0</v>
      </c>
      <c r="J33" s="3">
        <f t="shared" si="12"/>
        <v>0</v>
      </c>
      <c r="K33" s="3">
        <f t="shared" si="13"/>
        <v>0</v>
      </c>
      <c r="L33" s="3">
        <f t="shared" si="14"/>
        <v>0</v>
      </c>
      <c r="M33" s="3">
        <f t="shared" si="15"/>
        <v>0</v>
      </c>
    </row>
    <row r="34" spans="1:13" ht="16.5" thickBot="1">
      <c r="A34" s="205"/>
      <c r="B34" s="4">
        <v>10000</v>
      </c>
      <c r="C34" s="4">
        <f t="shared" si="5"/>
        <v>0</v>
      </c>
      <c r="D34" s="4">
        <f t="shared" si="6"/>
        <v>0</v>
      </c>
      <c r="E34" s="4">
        <f t="shared" si="7"/>
        <v>0</v>
      </c>
      <c r="F34" s="4">
        <f t="shared" si="8"/>
        <v>0</v>
      </c>
      <c r="G34" s="4">
        <f t="shared" si="9"/>
        <v>0</v>
      </c>
      <c r="H34" s="4">
        <f t="shared" si="10"/>
        <v>0</v>
      </c>
      <c r="I34" s="4">
        <f t="shared" si="11"/>
        <v>0</v>
      </c>
      <c r="J34" s="4">
        <f t="shared" si="12"/>
        <v>0</v>
      </c>
      <c r="K34" s="4">
        <f t="shared" si="13"/>
        <v>0</v>
      </c>
      <c r="L34" s="4">
        <f t="shared" si="14"/>
        <v>0</v>
      </c>
      <c r="M34" s="4">
        <f t="shared" si="15"/>
        <v>0</v>
      </c>
    </row>
    <row r="35" spans="1:13" ht="15.75">
      <c r="A35" s="203" t="s">
        <v>8</v>
      </c>
      <c r="B35" s="3">
        <v>2000</v>
      </c>
      <c r="C35" s="3">
        <f t="shared" si="5"/>
        <v>0</v>
      </c>
      <c r="D35" s="3">
        <f t="shared" si="6"/>
        <v>0</v>
      </c>
      <c r="E35" s="3">
        <f t="shared" si="7"/>
        <v>0</v>
      </c>
      <c r="F35" s="3">
        <f t="shared" si="8"/>
        <v>0</v>
      </c>
      <c r="G35" s="3">
        <f t="shared" si="9"/>
        <v>0</v>
      </c>
      <c r="H35" s="3">
        <f t="shared" si="10"/>
        <v>0</v>
      </c>
      <c r="I35" s="3">
        <f t="shared" si="11"/>
        <v>0</v>
      </c>
      <c r="J35" s="3">
        <f t="shared" si="12"/>
        <v>0</v>
      </c>
      <c r="K35" s="3">
        <f t="shared" si="13"/>
        <v>0</v>
      </c>
      <c r="L35" s="3">
        <f t="shared" si="14"/>
        <v>0</v>
      </c>
      <c r="M35" s="3">
        <f t="shared" si="15"/>
        <v>0</v>
      </c>
    </row>
    <row r="36" spans="1:13" ht="15.75">
      <c r="A36" s="204"/>
      <c r="B36" s="3">
        <v>3000</v>
      </c>
      <c r="C36" s="3">
        <f t="shared" si="5"/>
        <v>0</v>
      </c>
      <c r="D36" s="3">
        <f t="shared" si="6"/>
        <v>0</v>
      </c>
      <c r="E36" s="3">
        <f t="shared" si="7"/>
        <v>0</v>
      </c>
      <c r="F36" s="3">
        <f t="shared" si="8"/>
        <v>0</v>
      </c>
      <c r="G36" s="3">
        <f t="shared" si="9"/>
        <v>0</v>
      </c>
      <c r="H36" s="3">
        <f t="shared" si="10"/>
        <v>0</v>
      </c>
      <c r="I36" s="3">
        <f t="shared" si="11"/>
        <v>0</v>
      </c>
      <c r="J36" s="3">
        <f t="shared" si="12"/>
        <v>0</v>
      </c>
      <c r="K36" s="3">
        <f t="shared" si="13"/>
        <v>0</v>
      </c>
      <c r="L36" s="3">
        <f t="shared" si="14"/>
        <v>0</v>
      </c>
      <c r="M36" s="3">
        <f t="shared" si="15"/>
        <v>0</v>
      </c>
    </row>
    <row r="37" spans="1:13" ht="15.75">
      <c r="A37" s="204"/>
      <c r="B37" s="3">
        <v>4000</v>
      </c>
      <c r="C37" s="3">
        <f t="shared" si="5"/>
        <v>0</v>
      </c>
      <c r="D37" s="3">
        <f t="shared" si="6"/>
        <v>0</v>
      </c>
      <c r="E37" s="3">
        <f t="shared" si="7"/>
        <v>0</v>
      </c>
      <c r="F37" s="3">
        <f t="shared" si="8"/>
        <v>0</v>
      </c>
      <c r="G37" s="3">
        <f t="shared" si="9"/>
        <v>0</v>
      </c>
      <c r="H37" s="3">
        <f t="shared" si="10"/>
        <v>0</v>
      </c>
      <c r="I37" s="3">
        <f t="shared" si="11"/>
        <v>0</v>
      </c>
      <c r="J37" s="3">
        <f t="shared" si="12"/>
        <v>0</v>
      </c>
      <c r="K37" s="3">
        <f t="shared" si="13"/>
        <v>0</v>
      </c>
      <c r="L37" s="3">
        <f t="shared" si="14"/>
        <v>0</v>
      </c>
      <c r="M37" s="3">
        <f t="shared" si="15"/>
        <v>0</v>
      </c>
    </row>
    <row r="38" spans="1:13" ht="15.75">
      <c r="A38" s="204"/>
      <c r="B38" s="3">
        <v>5000</v>
      </c>
      <c r="C38" s="3">
        <f t="shared" si="5"/>
        <v>0</v>
      </c>
      <c r="D38" s="3">
        <f t="shared" si="6"/>
        <v>0</v>
      </c>
      <c r="E38" s="3">
        <f t="shared" si="7"/>
        <v>0</v>
      </c>
      <c r="F38" s="3">
        <f t="shared" si="8"/>
        <v>0</v>
      </c>
      <c r="G38" s="3">
        <f t="shared" si="9"/>
        <v>0</v>
      </c>
      <c r="H38" s="3">
        <f t="shared" si="10"/>
        <v>0</v>
      </c>
      <c r="I38" s="3">
        <f t="shared" si="11"/>
        <v>0</v>
      </c>
      <c r="J38" s="3">
        <f t="shared" si="12"/>
        <v>0</v>
      </c>
      <c r="K38" s="3">
        <f t="shared" si="13"/>
        <v>0</v>
      </c>
      <c r="L38" s="3">
        <f t="shared" si="14"/>
        <v>0</v>
      </c>
      <c r="M38" s="3">
        <f t="shared" si="15"/>
        <v>0</v>
      </c>
    </row>
    <row r="39" spans="1:13" ht="15.75">
      <c r="A39" s="204"/>
      <c r="B39" s="3">
        <v>6000</v>
      </c>
      <c r="C39" s="3">
        <f t="shared" si="5"/>
        <v>0</v>
      </c>
      <c r="D39" s="3">
        <f t="shared" si="6"/>
        <v>0</v>
      </c>
      <c r="E39" s="3">
        <f t="shared" si="7"/>
        <v>0</v>
      </c>
      <c r="F39" s="3">
        <f t="shared" si="8"/>
        <v>0</v>
      </c>
      <c r="G39" s="3">
        <f t="shared" si="9"/>
        <v>0</v>
      </c>
      <c r="H39" s="3">
        <f t="shared" si="10"/>
        <v>130</v>
      </c>
      <c r="I39" s="3">
        <f t="shared" si="11"/>
        <v>0</v>
      </c>
      <c r="J39" s="3">
        <f t="shared" si="12"/>
        <v>0</v>
      </c>
      <c r="K39" s="3">
        <f t="shared" si="13"/>
        <v>0</v>
      </c>
      <c r="L39" s="3">
        <f t="shared" si="14"/>
        <v>0</v>
      </c>
      <c r="M39" s="3">
        <f t="shared" si="15"/>
        <v>0</v>
      </c>
    </row>
    <row r="40" spans="1:13" ht="15.75">
      <c r="A40" s="204"/>
      <c r="B40" s="3">
        <v>8000</v>
      </c>
      <c r="C40" s="3">
        <f t="shared" si="5"/>
        <v>0</v>
      </c>
      <c r="D40" s="3">
        <f t="shared" si="6"/>
        <v>0</v>
      </c>
      <c r="E40" s="3">
        <f t="shared" si="7"/>
        <v>0</v>
      </c>
      <c r="F40" s="3">
        <f t="shared" si="8"/>
        <v>0</v>
      </c>
      <c r="G40" s="3">
        <f t="shared" si="9"/>
        <v>0</v>
      </c>
      <c r="H40" s="3">
        <f t="shared" si="10"/>
        <v>0</v>
      </c>
      <c r="I40" s="3">
        <f t="shared" si="11"/>
        <v>0</v>
      </c>
      <c r="J40" s="3">
        <f t="shared" si="12"/>
        <v>0</v>
      </c>
      <c r="K40" s="3">
        <f t="shared" si="13"/>
        <v>0</v>
      </c>
      <c r="L40" s="3">
        <f t="shared" si="14"/>
        <v>0</v>
      </c>
      <c r="M40" s="3">
        <f t="shared" si="15"/>
        <v>0</v>
      </c>
    </row>
    <row r="41" spans="1:13" ht="16.5" thickBot="1">
      <c r="A41" s="205"/>
      <c r="B41" s="4">
        <v>10000</v>
      </c>
      <c r="C41" s="4">
        <f t="shared" si="5"/>
        <v>0</v>
      </c>
      <c r="D41" s="4">
        <f t="shared" si="6"/>
        <v>0</v>
      </c>
      <c r="E41" s="4">
        <f t="shared" si="7"/>
        <v>0</v>
      </c>
      <c r="F41" s="4">
        <f t="shared" si="8"/>
        <v>0</v>
      </c>
      <c r="G41" s="4">
        <f t="shared" si="9"/>
        <v>0</v>
      </c>
      <c r="H41" s="4">
        <f t="shared" si="10"/>
        <v>0</v>
      </c>
      <c r="I41" s="4">
        <f t="shared" si="11"/>
        <v>0</v>
      </c>
      <c r="J41" s="4">
        <f t="shared" si="12"/>
        <v>0</v>
      </c>
      <c r="K41" s="4">
        <f t="shared" si="13"/>
        <v>0</v>
      </c>
      <c r="L41" s="4">
        <f t="shared" si="14"/>
        <v>0</v>
      </c>
      <c r="M41" s="4">
        <f t="shared" si="15"/>
        <v>0</v>
      </c>
    </row>
    <row r="42" spans="1:13" ht="15.75" thickBot="1"/>
    <row r="43" spans="1:13" ht="16.5" thickBot="1">
      <c r="A43" s="207" t="s">
        <v>3</v>
      </c>
      <c r="B43" s="207" t="s">
        <v>4</v>
      </c>
      <c r="C43" s="209" t="s">
        <v>364</v>
      </c>
      <c r="D43" s="210"/>
      <c r="E43" s="210"/>
      <c r="F43" s="210"/>
      <c r="G43" s="210"/>
      <c r="H43" s="211"/>
      <c r="I43" s="15">
        <f>IF(Лист2!B52=10,SUM(C45:M51),SUM(C45:M51)-3)</f>
        <v>321.5</v>
      </c>
      <c r="J43" s="15">
        <f>IF(Лист2!B52=10,SUM(C52:M58),SUM(C52:M58)-3)</f>
        <v>164.5</v>
      </c>
    </row>
    <row r="44" spans="1:13" ht="16.5" thickBot="1">
      <c r="A44" s="208"/>
      <c r="B44" s="208"/>
      <c r="C44" s="2">
        <v>2</v>
      </c>
      <c r="D44" s="2">
        <v>3</v>
      </c>
      <c r="E44" s="5">
        <v>4</v>
      </c>
      <c r="F44" s="5">
        <v>5</v>
      </c>
      <c r="G44" s="5">
        <v>6</v>
      </c>
      <c r="H44" s="5">
        <v>7</v>
      </c>
      <c r="I44" s="5">
        <v>8</v>
      </c>
      <c r="J44" s="5">
        <v>9</v>
      </c>
      <c r="K44" s="5">
        <v>10</v>
      </c>
      <c r="L44" s="5">
        <v>11</v>
      </c>
      <c r="M44" s="5">
        <v>12</v>
      </c>
    </row>
    <row r="45" spans="1:13" ht="15.75">
      <c r="A45" s="203" t="s">
        <v>7</v>
      </c>
      <c r="B45" s="3">
        <v>2000</v>
      </c>
      <c r="C45" s="3">
        <f t="shared" ref="C45:C58" si="16">IF(AND($B$2=C$44,$H$2=B45),C11,0)</f>
        <v>0</v>
      </c>
      <c r="D45" s="3">
        <f t="shared" ref="D45:D58" si="17">IF(AND($B$2=D$44,$H$2=B45),D11,0)</f>
        <v>0</v>
      </c>
      <c r="E45" s="3">
        <f t="shared" ref="E45:L58" si="18">IF(AND($B$2=E$44,$H$2=$B45),E11,0)</f>
        <v>0</v>
      </c>
      <c r="F45" s="3">
        <f t="shared" si="18"/>
        <v>0</v>
      </c>
      <c r="G45" s="3">
        <f t="shared" si="18"/>
        <v>0</v>
      </c>
      <c r="H45" s="3">
        <f t="shared" si="18"/>
        <v>0</v>
      </c>
      <c r="I45" s="3">
        <f t="shared" si="18"/>
        <v>0</v>
      </c>
      <c r="J45" s="3">
        <f t="shared" si="18"/>
        <v>0</v>
      </c>
      <c r="K45" s="3">
        <f t="shared" si="18"/>
        <v>0</v>
      </c>
      <c r="L45" s="3">
        <f t="shared" si="18"/>
        <v>0</v>
      </c>
      <c r="M45" s="3">
        <f t="shared" ref="M45:M58" si="19">IF(AND($B$2&gt;=M$44,$H$2=$B45),M11,0)</f>
        <v>0</v>
      </c>
    </row>
    <row r="46" spans="1:13" ht="15.75">
      <c r="A46" s="204"/>
      <c r="B46" s="3">
        <v>3000</v>
      </c>
      <c r="C46" s="3">
        <f t="shared" si="16"/>
        <v>0</v>
      </c>
      <c r="D46" s="3">
        <f t="shared" si="17"/>
        <v>0</v>
      </c>
      <c r="E46" s="3">
        <f t="shared" si="18"/>
        <v>0</v>
      </c>
      <c r="F46" s="3">
        <f t="shared" si="18"/>
        <v>0</v>
      </c>
      <c r="G46" s="3">
        <f t="shared" si="18"/>
        <v>0</v>
      </c>
      <c r="H46" s="3">
        <f t="shared" si="18"/>
        <v>0</v>
      </c>
      <c r="I46" s="3">
        <f t="shared" si="18"/>
        <v>0</v>
      </c>
      <c r="J46" s="3">
        <f t="shared" si="18"/>
        <v>0</v>
      </c>
      <c r="K46" s="3">
        <f t="shared" si="18"/>
        <v>0</v>
      </c>
      <c r="L46" s="3">
        <f t="shared" si="18"/>
        <v>0</v>
      </c>
      <c r="M46" s="3">
        <f t="shared" si="19"/>
        <v>0</v>
      </c>
    </row>
    <row r="47" spans="1:13" ht="15.75">
      <c r="A47" s="204"/>
      <c r="B47" s="3">
        <v>4000</v>
      </c>
      <c r="C47" s="3">
        <f t="shared" si="16"/>
        <v>0</v>
      </c>
      <c r="D47" s="3">
        <f t="shared" si="17"/>
        <v>0</v>
      </c>
      <c r="E47" s="3">
        <f t="shared" si="18"/>
        <v>0</v>
      </c>
      <c r="F47" s="3">
        <f t="shared" si="18"/>
        <v>0</v>
      </c>
      <c r="G47" s="3">
        <f t="shared" si="18"/>
        <v>0</v>
      </c>
      <c r="H47" s="3">
        <f t="shared" si="18"/>
        <v>0</v>
      </c>
      <c r="I47" s="3">
        <f t="shared" si="18"/>
        <v>0</v>
      </c>
      <c r="J47" s="3">
        <f t="shared" si="18"/>
        <v>0</v>
      </c>
      <c r="K47" s="3">
        <f t="shared" si="18"/>
        <v>0</v>
      </c>
      <c r="L47" s="3">
        <f t="shared" si="18"/>
        <v>0</v>
      </c>
      <c r="M47" s="3">
        <f t="shared" si="19"/>
        <v>0</v>
      </c>
    </row>
    <row r="48" spans="1:13" ht="15.75">
      <c r="A48" s="204"/>
      <c r="B48" s="3">
        <v>5000</v>
      </c>
      <c r="C48" s="3">
        <f t="shared" si="16"/>
        <v>0</v>
      </c>
      <c r="D48" s="3">
        <f t="shared" si="17"/>
        <v>0</v>
      </c>
      <c r="E48" s="3">
        <f t="shared" si="18"/>
        <v>0</v>
      </c>
      <c r="F48" s="3">
        <f t="shared" si="18"/>
        <v>0</v>
      </c>
      <c r="G48" s="3">
        <f t="shared" si="18"/>
        <v>0</v>
      </c>
      <c r="H48" s="3">
        <f t="shared" si="18"/>
        <v>0</v>
      </c>
      <c r="I48" s="3">
        <f t="shared" si="18"/>
        <v>0</v>
      </c>
      <c r="J48" s="3">
        <f t="shared" si="18"/>
        <v>0</v>
      </c>
      <c r="K48" s="3">
        <f t="shared" si="18"/>
        <v>0</v>
      </c>
      <c r="L48" s="3">
        <f t="shared" si="18"/>
        <v>0</v>
      </c>
      <c r="M48" s="3">
        <f t="shared" si="19"/>
        <v>0</v>
      </c>
    </row>
    <row r="49" spans="1:13" ht="15.75">
      <c r="A49" s="204"/>
      <c r="B49" s="3">
        <v>6000</v>
      </c>
      <c r="C49" s="3">
        <f t="shared" si="16"/>
        <v>0</v>
      </c>
      <c r="D49" s="3">
        <f t="shared" si="17"/>
        <v>0</v>
      </c>
      <c r="E49" s="3">
        <f t="shared" si="18"/>
        <v>0</v>
      </c>
      <c r="F49" s="3">
        <f t="shared" si="18"/>
        <v>0</v>
      </c>
      <c r="G49" s="3">
        <f t="shared" si="18"/>
        <v>0</v>
      </c>
      <c r="H49" s="3">
        <f t="shared" si="18"/>
        <v>0</v>
      </c>
      <c r="I49" s="3">
        <f t="shared" si="18"/>
        <v>0</v>
      </c>
      <c r="J49" s="3">
        <f t="shared" si="18"/>
        <v>0</v>
      </c>
      <c r="K49" s="3">
        <f t="shared" si="18"/>
        <v>0</v>
      </c>
      <c r="L49" s="3">
        <f t="shared" si="18"/>
        <v>0</v>
      </c>
      <c r="M49" s="3">
        <f t="shared" si="19"/>
        <v>0</v>
      </c>
    </row>
    <row r="50" spans="1:13" ht="15.75">
      <c r="A50" s="204"/>
      <c r="B50" s="3">
        <v>8000</v>
      </c>
      <c r="C50" s="3">
        <f t="shared" si="16"/>
        <v>0</v>
      </c>
      <c r="D50" s="3">
        <f t="shared" si="17"/>
        <v>0</v>
      </c>
      <c r="E50" s="3">
        <f t="shared" si="18"/>
        <v>0</v>
      </c>
      <c r="F50" s="3">
        <f t="shared" si="18"/>
        <v>0</v>
      </c>
      <c r="G50" s="3">
        <f t="shared" si="18"/>
        <v>0</v>
      </c>
      <c r="H50" s="3">
        <f t="shared" si="18"/>
        <v>321.5</v>
      </c>
      <c r="I50" s="3">
        <f t="shared" si="18"/>
        <v>0</v>
      </c>
      <c r="J50" s="3">
        <f t="shared" si="18"/>
        <v>0</v>
      </c>
      <c r="K50" s="3">
        <f t="shared" si="18"/>
        <v>0</v>
      </c>
      <c r="L50" s="3">
        <f t="shared" si="18"/>
        <v>0</v>
      </c>
      <c r="M50" s="3">
        <f t="shared" si="19"/>
        <v>0</v>
      </c>
    </row>
    <row r="51" spans="1:13" ht="16.5" thickBot="1">
      <c r="A51" s="205"/>
      <c r="B51" s="4">
        <v>10000</v>
      </c>
      <c r="C51" s="4">
        <f t="shared" si="16"/>
        <v>0</v>
      </c>
      <c r="D51" s="4">
        <f t="shared" si="17"/>
        <v>0</v>
      </c>
      <c r="E51" s="4">
        <f t="shared" si="18"/>
        <v>0</v>
      </c>
      <c r="F51" s="4">
        <f t="shared" si="18"/>
        <v>0</v>
      </c>
      <c r="G51" s="4">
        <f t="shared" si="18"/>
        <v>0</v>
      </c>
      <c r="H51" s="4">
        <f t="shared" si="18"/>
        <v>0</v>
      </c>
      <c r="I51" s="4">
        <f t="shared" si="18"/>
        <v>0</v>
      </c>
      <c r="J51" s="4">
        <f t="shared" si="18"/>
        <v>0</v>
      </c>
      <c r="K51" s="4">
        <f t="shared" si="18"/>
        <v>0</v>
      </c>
      <c r="L51" s="4">
        <f t="shared" si="18"/>
        <v>0</v>
      </c>
      <c r="M51" s="4">
        <f t="shared" si="19"/>
        <v>0</v>
      </c>
    </row>
    <row r="52" spans="1:13" ht="15.75">
      <c r="A52" s="203" t="s">
        <v>8</v>
      </c>
      <c r="B52" s="3">
        <v>2000</v>
      </c>
      <c r="C52" s="3">
        <f t="shared" si="16"/>
        <v>0</v>
      </c>
      <c r="D52" s="3">
        <f t="shared" si="17"/>
        <v>0</v>
      </c>
      <c r="E52" s="3">
        <f t="shared" si="18"/>
        <v>0</v>
      </c>
      <c r="F52" s="3">
        <f t="shared" si="18"/>
        <v>0</v>
      </c>
      <c r="G52" s="3">
        <f t="shared" si="18"/>
        <v>0</v>
      </c>
      <c r="H52" s="3">
        <f t="shared" si="18"/>
        <v>0</v>
      </c>
      <c r="I52" s="3">
        <f t="shared" si="18"/>
        <v>0</v>
      </c>
      <c r="J52" s="3">
        <f t="shared" si="18"/>
        <v>0</v>
      </c>
      <c r="K52" s="3">
        <f t="shared" si="18"/>
        <v>0</v>
      </c>
      <c r="L52" s="3">
        <f t="shared" si="18"/>
        <v>0</v>
      </c>
      <c r="M52" s="3">
        <f t="shared" si="19"/>
        <v>0</v>
      </c>
    </row>
    <row r="53" spans="1:13" ht="15.75">
      <c r="A53" s="204"/>
      <c r="B53" s="3">
        <v>3000</v>
      </c>
      <c r="C53" s="3">
        <f t="shared" si="16"/>
        <v>0</v>
      </c>
      <c r="D53" s="3">
        <f t="shared" si="17"/>
        <v>0</v>
      </c>
      <c r="E53" s="3">
        <f t="shared" si="18"/>
        <v>0</v>
      </c>
      <c r="F53" s="3">
        <f t="shared" si="18"/>
        <v>0</v>
      </c>
      <c r="G53" s="3">
        <f t="shared" si="18"/>
        <v>0</v>
      </c>
      <c r="H53" s="3">
        <f t="shared" si="18"/>
        <v>0</v>
      </c>
      <c r="I53" s="3">
        <f t="shared" si="18"/>
        <v>0</v>
      </c>
      <c r="J53" s="3">
        <f t="shared" si="18"/>
        <v>0</v>
      </c>
      <c r="K53" s="3">
        <f t="shared" si="18"/>
        <v>0</v>
      </c>
      <c r="L53" s="3">
        <f t="shared" si="18"/>
        <v>0</v>
      </c>
      <c r="M53" s="3">
        <f t="shared" si="19"/>
        <v>0</v>
      </c>
    </row>
    <row r="54" spans="1:13" ht="15.75">
      <c r="A54" s="204"/>
      <c r="B54" s="3">
        <v>4000</v>
      </c>
      <c r="C54" s="3">
        <f t="shared" si="16"/>
        <v>0</v>
      </c>
      <c r="D54" s="3">
        <f t="shared" si="17"/>
        <v>0</v>
      </c>
      <c r="E54" s="3">
        <f t="shared" si="18"/>
        <v>0</v>
      </c>
      <c r="F54" s="3">
        <f t="shared" si="18"/>
        <v>0</v>
      </c>
      <c r="G54" s="3">
        <f t="shared" si="18"/>
        <v>0</v>
      </c>
      <c r="H54" s="3">
        <f t="shared" si="18"/>
        <v>0</v>
      </c>
      <c r="I54" s="3">
        <f t="shared" si="18"/>
        <v>0</v>
      </c>
      <c r="J54" s="3">
        <f t="shared" si="18"/>
        <v>0</v>
      </c>
      <c r="K54" s="3">
        <f t="shared" si="18"/>
        <v>0</v>
      </c>
      <c r="L54" s="3">
        <f t="shared" si="18"/>
        <v>0</v>
      </c>
      <c r="M54" s="3">
        <f t="shared" si="19"/>
        <v>0</v>
      </c>
    </row>
    <row r="55" spans="1:13" ht="15.75">
      <c r="A55" s="204"/>
      <c r="B55" s="3">
        <v>5000</v>
      </c>
      <c r="C55" s="3">
        <f t="shared" si="16"/>
        <v>0</v>
      </c>
      <c r="D55" s="3">
        <f t="shared" si="17"/>
        <v>0</v>
      </c>
      <c r="E55" s="3">
        <f t="shared" si="18"/>
        <v>0</v>
      </c>
      <c r="F55" s="3">
        <f t="shared" si="18"/>
        <v>0</v>
      </c>
      <c r="G55" s="3">
        <f t="shared" si="18"/>
        <v>0</v>
      </c>
      <c r="H55" s="3">
        <f t="shared" si="18"/>
        <v>0</v>
      </c>
      <c r="I55" s="3">
        <f t="shared" si="18"/>
        <v>0</v>
      </c>
      <c r="J55" s="3">
        <f t="shared" si="18"/>
        <v>0</v>
      </c>
      <c r="K55" s="3">
        <f t="shared" si="18"/>
        <v>0</v>
      </c>
      <c r="L55" s="3">
        <f t="shared" si="18"/>
        <v>0</v>
      </c>
      <c r="M55" s="3">
        <f t="shared" si="19"/>
        <v>0</v>
      </c>
    </row>
    <row r="56" spans="1:13" ht="15.75">
      <c r="A56" s="204"/>
      <c r="B56" s="3">
        <v>6000</v>
      </c>
      <c r="C56" s="3">
        <f t="shared" si="16"/>
        <v>0</v>
      </c>
      <c r="D56" s="3">
        <f t="shared" si="17"/>
        <v>0</v>
      </c>
      <c r="E56" s="3">
        <f t="shared" si="18"/>
        <v>0</v>
      </c>
      <c r="F56" s="3">
        <f t="shared" si="18"/>
        <v>0</v>
      </c>
      <c r="G56" s="3">
        <f t="shared" si="18"/>
        <v>0</v>
      </c>
      <c r="H56" s="3">
        <f t="shared" si="18"/>
        <v>0</v>
      </c>
      <c r="I56" s="3">
        <f t="shared" si="18"/>
        <v>0</v>
      </c>
      <c r="J56" s="3">
        <f t="shared" si="18"/>
        <v>0</v>
      </c>
      <c r="K56" s="3">
        <f t="shared" si="18"/>
        <v>0</v>
      </c>
      <c r="L56" s="3">
        <f t="shared" si="18"/>
        <v>0</v>
      </c>
      <c r="M56" s="3">
        <f t="shared" si="19"/>
        <v>0</v>
      </c>
    </row>
    <row r="57" spans="1:13" ht="15.75">
      <c r="A57" s="204"/>
      <c r="B57" s="3">
        <v>8000</v>
      </c>
      <c r="C57" s="3">
        <f t="shared" si="16"/>
        <v>0</v>
      </c>
      <c r="D57" s="3">
        <f t="shared" si="17"/>
        <v>0</v>
      </c>
      <c r="E57" s="3">
        <f t="shared" si="18"/>
        <v>0</v>
      </c>
      <c r="F57" s="3">
        <f t="shared" si="18"/>
        <v>0</v>
      </c>
      <c r="G57" s="3">
        <f t="shared" si="18"/>
        <v>0</v>
      </c>
      <c r="H57" s="3">
        <f t="shared" si="18"/>
        <v>164.5</v>
      </c>
      <c r="I57" s="3">
        <f t="shared" si="18"/>
        <v>0</v>
      </c>
      <c r="J57" s="3">
        <f t="shared" si="18"/>
        <v>0</v>
      </c>
      <c r="K57" s="3">
        <f t="shared" si="18"/>
        <v>0</v>
      </c>
      <c r="L57" s="3">
        <f t="shared" si="18"/>
        <v>0</v>
      </c>
      <c r="M57" s="3">
        <f t="shared" si="19"/>
        <v>0</v>
      </c>
    </row>
    <row r="58" spans="1:13" ht="16.5" thickBot="1">
      <c r="A58" s="205"/>
      <c r="B58" s="4">
        <v>10000</v>
      </c>
      <c r="C58" s="4">
        <f t="shared" si="16"/>
        <v>0</v>
      </c>
      <c r="D58" s="4">
        <f t="shared" si="17"/>
        <v>0</v>
      </c>
      <c r="E58" s="4">
        <f t="shared" si="18"/>
        <v>0</v>
      </c>
      <c r="F58" s="4">
        <f t="shared" si="18"/>
        <v>0</v>
      </c>
      <c r="G58" s="4">
        <f t="shared" si="18"/>
        <v>0</v>
      </c>
      <c r="H58" s="4">
        <f t="shared" si="18"/>
        <v>0</v>
      </c>
      <c r="I58" s="4">
        <f t="shared" si="18"/>
        <v>0</v>
      </c>
      <c r="J58" s="4">
        <f t="shared" si="18"/>
        <v>0</v>
      </c>
      <c r="K58" s="4">
        <f t="shared" si="18"/>
        <v>0</v>
      </c>
      <c r="L58" s="4">
        <f t="shared" si="18"/>
        <v>0</v>
      </c>
      <c r="M58" s="4">
        <f t="shared" si="19"/>
        <v>0</v>
      </c>
    </row>
  </sheetData>
  <sheetProtection algorithmName="SHA-512" hashValue="BFI7/9+EV20nwInRMfu0bnXadeBhs+Cftn5Xi/1lBqdxEQXY6XyhG83aRAsOtECUjsqislX19hgm8tRm/li8Fw==" saltValue="5L2bqbOHqxIAkvY6ymbF8A==" spinCount="100000" sheet="1" objects="1" scenarios="1"/>
  <mergeCells count="16">
    <mergeCell ref="A45:A51"/>
    <mergeCell ref="A52:A58"/>
    <mergeCell ref="A26:A27"/>
    <mergeCell ref="B26:B27"/>
    <mergeCell ref="C26:H26"/>
    <mergeCell ref="A28:A34"/>
    <mergeCell ref="A35:A41"/>
    <mergeCell ref="A43:A44"/>
    <mergeCell ref="B43:B44"/>
    <mergeCell ref="C43:H43"/>
    <mergeCell ref="A18:A24"/>
    <mergeCell ref="A7:H7"/>
    <mergeCell ref="A9:A10"/>
    <mergeCell ref="B9:B10"/>
    <mergeCell ref="C9:H9"/>
    <mergeCell ref="A11:A1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M58"/>
  <sheetViews>
    <sheetView topLeftCell="A49" workbookViewId="0">
      <selection activeCell="H191" sqref="H191"/>
    </sheetView>
  </sheetViews>
  <sheetFormatPr defaultRowHeight="15"/>
  <cols>
    <col min="1" max="1" width="41.28515625" customWidth="1"/>
    <col min="2" max="2" width="18.7109375" customWidth="1"/>
    <col min="3" max="3" width="13" customWidth="1"/>
  </cols>
  <sheetData>
    <row r="1" spans="1:13">
      <c r="A1" t="s">
        <v>357</v>
      </c>
      <c r="B1">
        <f>Лист2!H39</f>
        <v>6660</v>
      </c>
      <c r="D1" t="b">
        <f>IF(AND(B1&gt;=2000,B1&lt;3000),2000,IF(AND(B1&gt;=3000,B1&lt;4000),3000))</f>
        <v>0</v>
      </c>
      <c r="E1" t="b">
        <f>IF(AND(B1&gt;=4000,B1&lt;5000),4000,IF(AND(B1&gt;=5000,B1&lt;6000),5000))</f>
        <v>0</v>
      </c>
      <c r="F1">
        <f>IF(AND(B1&gt;=6000,B1&lt;8000),6000,IF(AND(B1&gt;=8000,B1&lt;=10000),8000))</f>
        <v>6000</v>
      </c>
      <c r="H1">
        <f>SUM(D1:F1)</f>
        <v>6000</v>
      </c>
    </row>
    <row r="2" spans="1:13">
      <c r="A2" s="13" t="s">
        <v>362</v>
      </c>
      <c r="B2">
        <f>Лист2!G24</f>
        <v>7</v>
      </c>
      <c r="D2" s="14" t="b">
        <f>IF(AND($B$1&gt;=2000,$B$1&lt;3000),3000,IF(AND($B$1&gt;=3000,$B$1&lt;4000),4000))</f>
        <v>0</v>
      </c>
      <c r="E2" s="14" t="b">
        <f>IF(AND($B$1&gt;=4000,$B$1&lt;5000),5000,IF(AND($B$1&gt;=5000,$B$1&lt;6000),6000))</f>
        <v>0</v>
      </c>
      <c r="F2" s="14">
        <f>IF(AND($B$1&gt;=6000,$B$1&lt;8000),8000,IF(AND($B$1&gt;=8000,$B$1&lt;=10000),10000))</f>
        <v>8000</v>
      </c>
      <c r="H2">
        <f>SUM(D2:F2)</f>
        <v>8000</v>
      </c>
    </row>
    <row r="3" spans="1:13">
      <c r="A3" s="13"/>
      <c r="D3" s="14"/>
      <c r="E3" s="14"/>
      <c r="F3" s="14"/>
    </row>
    <row r="4" spans="1:13">
      <c r="A4" s="13">
        <f>I26+(B1-H1)/(H2-H1)*(I43-J26)</f>
        <v>338.19499999999999</v>
      </c>
      <c r="B4">
        <f>J26+(B1-H1)/(H2-H1)*(J43-J26)</f>
        <v>141.38499999999999</v>
      </c>
      <c r="D4" s="14"/>
      <c r="E4" s="14"/>
      <c r="F4" s="14"/>
    </row>
    <row r="5" spans="1:13">
      <c r="A5" s="13"/>
      <c r="D5" s="14"/>
      <c r="E5" s="14"/>
      <c r="F5" s="14"/>
    </row>
    <row r="7" spans="1:13" ht="15.75">
      <c r="A7" s="206" t="s">
        <v>2</v>
      </c>
      <c r="B7" s="206"/>
      <c r="C7" s="206"/>
      <c r="D7" s="206"/>
      <c r="E7" s="206"/>
      <c r="F7" s="206"/>
      <c r="G7" s="206"/>
      <c r="H7" s="206"/>
    </row>
    <row r="8" spans="1:13" ht="16.5" thickBot="1">
      <c r="A8" s="1"/>
    </row>
    <row r="9" spans="1:13" ht="16.5" thickBot="1">
      <c r="A9" s="207" t="s">
        <v>3</v>
      </c>
      <c r="B9" s="207" t="s">
        <v>4</v>
      </c>
      <c r="C9" s="209" t="s">
        <v>5</v>
      </c>
      <c r="D9" s="210"/>
      <c r="E9" s="210"/>
      <c r="F9" s="210"/>
      <c r="G9" s="210"/>
      <c r="H9" s="211"/>
    </row>
    <row r="10" spans="1:13" ht="32.25" customHeight="1" thickBot="1">
      <c r="A10" s="208"/>
      <c r="B10" s="208"/>
      <c r="C10" s="2">
        <v>2</v>
      </c>
      <c r="D10" s="2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5">
        <v>10</v>
      </c>
      <c r="L10" s="5">
        <v>11</v>
      </c>
      <c r="M10" s="5" t="s">
        <v>6</v>
      </c>
    </row>
    <row r="11" spans="1:13" ht="15.75">
      <c r="A11" s="203" t="s">
        <v>7</v>
      </c>
      <c r="B11" s="3">
        <v>2000</v>
      </c>
      <c r="C11" s="3">
        <v>215</v>
      </c>
      <c r="D11" s="3">
        <f>E11+(3-2)*(C11-E11)/(4-2)</f>
        <v>210.5</v>
      </c>
      <c r="E11" s="3">
        <v>206</v>
      </c>
      <c r="F11" s="3">
        <f>G11+(5-4)*(E11-G11)/(6-4)</f>
        <v>204.5</v>
      </c>
      <c r="G11" s="3">
        <v>203</v>
      </c>
      <c r="H11" s="3">
        <f>I11+(7-6)*(G11-I11)/(8-6)</f>
        <v>202</v>
      </c>
      <c r="I11" s="3">
        <v>201</v>
      </c>
      <c r="J11" s="3">
        <f>K11+(9-8)*(I11-K11)/(10-8)</f>
        <v>200</v>
      </c>
      <c r="K11" s="3">
        <v>199</v>
      </c>
      <c r="L11" s="3">
        <f>M11+(11-10)*(K11-M11)/(12-10)</f>
        <v>198.5</v>
      </c>
      <c r="M11" s="3">
        <v>198</v>
      </c>
    </row>
    <row r="12" spans="1:13" ht="15.75">
      <c r="A12" s="204"/>
      <c r="B12" s="3">
        <v>3000</v>
      </c>
      <c r="C12" s="3">
        <v>228</v>
      </c>
      <c r="D12" s="3">
        <f t="shared" ref="D12:D24" si="0">E12+(3-2)*(C12-E12)/(4-2)</f>
        <v>222</v>
      </c>
      <c r="E12" s="3">
        <v>216</v>
      </c>
      <c r="F12" s="3">
        <f t="shared" ref="F12:F24" si="1">G12+(5-4)*(E12-G12)/(6-4)</f>
        <v>214</v>
      </c>
      <c r="G12" s="3">
        <v>212</v>
      </c>
      <c r="H12" s="3">
        <f t="shared" ref="H12:H24" si="2">I12+(7-6)*(G12-I12)/(8-6)</f>
        <v>210</v>
      </c>
      <c r="I12" s="3">
        <v>208</v>
      </c>
      <c r="J12" s="3">
        <f t="shared" ref="J12:J24" si="3">K12+(9-8)*(I12-K12)/(10-8)</f>
        <v>206.5</v>
      </c>
      <c r="K12" s="3">
        <v>205</v>
      </c>
      <c r="L12" s="3">
        <f t="shared" ref="L12:L24" si="4">M12+(11-10)*(K12-M12)/(12-10)</f>
        <v>204</v>
      </c>
      <c r="M12" s="3">
        <v>203</v>
      </c>
    </row>
    <row r="13" spans="1:13" ht="15.75">
      <c r="A13" s="204"/>
      <c r="B13" s="3">
        <v>4000</v>
      </c>
      <c r="C13" s="3">
        <v>256</v>
      </c>
      <c r="D13" s="3">
        <f t="shared" si="0"/>
        <v>247.5</v>
      </c>
      <c r="E13" s="3">
        <v>239</v>
      </c>
      <c r="F13" s="3">
        <f t="shared" si="1"/>
        <v>236.5</v>
      </c>
      <c r="G13" s="3">
        <v>234</v>
      </c>
      <c r="H13" s="3">
        <f t="shared" si="2"/>
        <v>231.5</v>
      </c>
      <c r="I13" s="3">
        <v>229</v>
      </c>
      <c r="J13" s="3">
        <f t="shared" si="3"/>
        <v>227</v>
      </c>
      <c r="K13" s="3">
        <v>225</v>
      </c>
      <c r="L13" s="3">
        <f t="shared" si="4"/>
        <v>224</v>
      </c>
      <c r="M13" s="3">
        <v>223</v>
      </c>
    </row>
    <row r="14" spans="1:13" ht="15.75">
      <c r="A14" s="204"/>
      <c r="B14" s="3">
        <v>5000</v>
      </c>
      <c r="C14" s="3">
        <v>284</v>
      </c>
      <c r="D14" s="3">
        <f t="shared" si="0"/>
        <v>273.5</v>
      </c>
      <c r="E14" s="3">
        <v>263</v>
      </c>
      <c r="F14" s="3">
        <f t="shared" si="1"/>
        <v>259.5</v>
      </c>
      <c r="G14" s="3">
        <v>256</v>
      </c>
      <c r="H14" s="3">
        <f t="shared" si="2"/>
        <v>253.5</v>
      </c>
      <c r="I14" s="3">
        <v>251</v>
      </c>
      <c r="J14" s="3">
        <f t="shared" si="3"/>
        <v>248</v>
      </c>
      <c r="K14" s="3">
        <v>245</v>
      </c>
      <c r="L14" s="3">
        <f t="shared" si="4"/>
        <v>243.5</v>
      </c>
      <c r="M14" s="3">
        <v>242</v>
      </c>
    </row>
    <row r="15" spans="1:13" ht="15.75">
      <c r="A15" s="204"/>
      <c r="B15" s="3">
        <v>6000</v>
      </c>
      <c r="C15" s="3">
        <v>312</v>
      </c>
      <c r="D15" s="3">
        <f t="shared" si="0"/>
        <v>299.5</v>
      </c>
      <c r="E15" s="3">
        <v>287</v>
      </c>
      <c r="F15" s="3">
        <f t="shared" si="1"/>
        <v>282.5</v>
      </c>
      <c r="G15" s="3">
        <v>278</v>
      </c>
      <c r="H15" s="3">
        <f t="shared" si="2"/>
        <v>275</v>
      </c>
      <c r="I15" s="3">
        <v>272</v>
      </c>
      <c r="J15" s="3">
        <f t="shared" si="3"/>
        <v>268.5</v>
      </c>
      <c r="K15" s="3">
        <v>265</v>
      </c>
      <c r="L15" s="3">
        <f t="shared" si="4"/>
        <v>263.5</v>
      </c>
      <c r="M15" s="3">
        <v>262</v>
      </c>
    </row>
    <row r="16" spans="1:13" ht="15.75">
      <c r="A16" s="204"/>
      <c r="B16" s="3">
        <v>8000</v>
      </c>
      <c r="C16" s="3">
        <v>370</v>
      </c>
      <c r="D16" s="3">
        <f t="shared" si="0"/>
        <v>353.5</v>
      </c>
      <c r="E16" s="3">
        <v>337</v>
      </c>
      <c r="F16" s="3">
        <f t="shared" si="1"/>
        <v>331.5</v>
      </c>
      <c r="G16" s="3">
        <v>326</v>
      </c>
      <c r="H16" s="3">
        <f t="shared" si="2"/>
        <v>321.5</v>
      </c>
      <c r="I16" s="3">
        <v>317</v>
      </c>
      <c r="J16" s="3">
        <f t="shared" si="3"/>
        <v>312.5</v>
      </c>
      <c r="K16" s="3">
        <v>308</v>
      </c>
      <c r="L16" s="3">
        <f t="shared" si="4"/>
        <v>306</v>
      </c>
      <c r="M16" s="3">
        <v>304</v>
      </c>
    </row>
    <row r="17" spans="1:13" ht="16.5" thickBot="1">
      <c r="A17" s="205"/>
      <c r="B17" s="4">
        <v>10000</v>
      </c>
      <c r="C17" s="4">
        <v>426</v>
      </c>
      <c r="D17" s="4">
        <f t="shared" si="0"/>
        <v>405</v>
      </c>
      <c r="E17" s="4">
        <v>384</v>
      </c>
      <c r="F17" s="4">
        <f t="shared" si="1"/>
        <v>377</v>
      </c>
      <c r="G17" s="4">
        <v>370</v>
      </c>
      <c r="H17" s="4">
        <f t="shared" si="2"/>
        <v>364.5</v>
      </c>
      <c r="I17" s="4">
        <v>359</v>
      </c>
      <c r="J17" s="4">
        <f t="shared" si="3"/>
        <v>353.5</v>
      </c>
      <c r="K17" s="4">
        <v>348</v>
      </c>
      <c r="L17" s="4">
        <f t="shared" si="4"/>
        <v>345</v>
      </c>
      <c r="M17" s="4">
        <v>342</v>
      </c>
    </row>
    <row r="18" spans="1:13" ht="15.75">
      <c r="A18" s="203" t="s">
        <v>8</v>
      </c>
      <c r="B18" s="3">
        <v>2000</v>
      </c>
      <c r="C18" s="3">
        <v>67</v>
      </c>
      <c r="D18" s="3">
        <f t="shared" si="0"/>
        <v>61.5</v>
      </c>
      <c r="E18" s="3">
        <v>56</v>
      </c>
      <c r="F18" s="3">
        <f t="shared" si="1"/>
        <v>50</v>
      </c>
      <c r="G18" s="3">
        <v>44</v>
      </c>
      <c r="H18" s="3">
        <f t="shared" si="2"/>
        <v>43</v>
      </c>
      <c r="I18" s="3">
        <v>42</v>
      </c>
      <c r="J18" s="3">
        <f t="shared" si="3"/>
        <v>41</v>
      </c>
      <c r="K18" s="3">
        <v>40</v>
      </c>
      <c r="L18" s="3">
        <f t="shared" si="4"/>
        <v>39.5</v>
      </c>
      <c r="M18" s="3">
        <v>39</v>
      </c>
    </row>
    <row r="19" spans="1:13" ht="15.75">
      <c r="A19" s="204"/>
      <c r="B19" s="3">
        <v>3000</v>
      </c>
      <c r="C19" s="3">
        <v>100</v>
      </c>
      <c r="D19" s="3">
        <f t="shared" si="0"/>
        <v>91.5</v>
      </c>
      <c r="E19" s="3">
        <v>83</v>
      </c>
      <c r="F19" s="3">
        <f t="shared" si="1"/>
        <v>75</v>
      </c>
      <c r="G19" s="3">
        <v>67</v>
      </c>
      <c r="H19" s="3">
        <f t="shared" si="2"/>
        <v>65</v>
      </c>
      <c r="I19" s="3">
        <v>63</v>
      </c>
      <c r="J19" s="3">
        <f t="shared" si="3"/>
        <v>61.5</v>
      </c>
      <c r="K19" s="3">
        <v>60</v>
      </c>
      <c r="L19" s="3">
        <f t="shared" si="4"/>
        <v>59</v>
      </c>
      <c r="M19" s="3">
        <v>58</v>
      </c>
    </row>
    <row r="20" spans="1:13" ht="15.75">
      <c r="A20" s="204"/>
      <c r="B20" s="3">
        <v>4000</v>
      </c>
      <c r="C20" s="3">
        <v>133</v>
      </c>
      <c r="D20" s="3">
        <f t="shared" si="0"/>
        <v>122</v>
      </c>
      <c r="E20" s="3">
        <v>111</v>
      </c>
      <c r="F20" s="3">
        <f t="shared" si="1"/>
        <v>100</v>
      </c>
      <c r="G20" s="3">
        <v>89</v>
      </c>
      <c r="H20" s="3">
        <f t="shared" si="2"/>
        <v>86.5</v>
      </c>
      <c r="I20" s="3">
        <v>84</v>
      </c>
      <c r="J20" s="3">
        <f t="shared" si="3"/>
        <v>82</v>
      </c>
      <c r="K20" s="3">
        <v>80</v>
      </c>
      <c r="L20" s="3">
        <f t="shared" si="4"/>
        <v>79</v>
      </c>
      <c r="M20" s="3">
        <v>78</v>
      </c>
    </row>
    <row r="21" spans="1:13" ht="15.75">
      <c r="A21" s="204"/>
      <c r="B21" s="3">
        <v>5000</v>
      </c>
      <c r="C21" s="3">
        <v>167</v>
      </c>
      <c r="D21" s="3">
        <f t="shared" si="0"/>
        <v>153</v>
      </c>
      <c r="E21" s="3">
        <v>139</v>
      </c>
      <c r="F21" s="3">
        <f t="shared" si="1"/>
        <v>125</v>
      </c>
      <c r="G21" s="3">
        <v>111</v>
      </c>
      <c r="H21" s="3">
        <f t="shared" si="2"/>
        <v>108.5</v>
      </c>
      <c r="I21" s="3">
        <v>106</v>
      </c>
      <c r="J21" s="3">
        <f t="shared" si="3"/>
        <v>103</v>
      </c>
      <c r="K21" s="3">
        <v>100</v>
      </c>
      <c r="L21" s="3">
        <f t="shared" si="4"/>
        <v>98.5</v>
      </c>
      <c r="M21" s="3">
        <v>97</v>
      </c>
    </row>
    <row r="22" spans="1:13" ht="15.75">
      <c r="A22" s="204"/>
      <c r="B22" s="3">
        <v>6000</v>
      </c>
      <c r="C22" s="3">
        <v>200</v>
      </c>
      <c r="D22" s="3">
        <f t="shared" si="0"/>
        <v>183.5</v>
      </c>
      <c r="E22" s="3">
        <v>167</v>
      </c>
      <c r="F22" s="3">
        <f t="shared" si="1"/>
        <v>150</v>
      </c>
      <c r="G22" s="3">
        <v>133</v>
      </c>
      <c r="H22" s="3">
        <f t="shared" si="2"/>
        <v>130</v>
      </c>
      <c r="I22" s="3">
        <v>127</v>
      </c>
      <c r="J22" s="3">
        <f t="shared" si="3"/>
        <v>123.5</v>
      </c>
      <c r="K22" s="3">
        <v>120</v>
      </c>
      <c r="L22" s="3">
        <f t="shared" si="4"/>
        <v>118.5</v>
      </c>
      <c r="M22" s="3">
        <v>117</v>
      </c>
    </row>
    <row r="23" spans="1:13" ht="15.75">
      <c r="A23" s="204"/>
      <c r="B23" s="3">
        <v>8000</v>
      </c>
      <c r="C23" s="3">
        <v>253</v>
      </c>
      <c r="D23" s="3">
        <f t="shared" si="0"/>
        <v>232</v>
      </c>
      <c r="E23" s="3">
        <v>211</v>
      </c>
      <c r="F23" s="3">
        <f t="shared" si="1"/>
        <v>190</v>
      </c>
      <c r="G23" s="3">
        <v>169</v>
      </c>
      <c r="H23" s="3">
        <f t="shared" si="2"/>
        <v>164.5</v>
      </c>
      <c r="I23" s="3">
        <v>160</v>
      </c>
      <c r="J23" s="3">
        <f t="shared" si="3"/>
        <v>156</v>
      </c>
      <c r="K23" s="3">
        <v>152</v>
      </c>
      <c r="L23" s="3">
        <f t="shared" si="4"/>
        <v>150</v>
      </c>
      <c r="M23" s="3">
        <v>148</v>
      </c>
    </row>
    <row r="24" spans="1:13" ht="16.5" thickBot="1">
      <c r="A24" s="205"/>
      <c r="B24" s="4">
        <v>10000</v>
      </c>
      <c r="C24" s="4">
        <v>317</v>
      </c>
      <c r="D24" s="4">
        <f t="shared" si="0"/>
        <v>290.5</v>
      </c>
      <c r="E24" s="4">
        <v>264</v>
      </c>
      <c r="F24" s="4">
        <f t="shared" si="1"/>
        <v>237.5</v>
      </c>
      <c r="G24" s="4">
        <v>211</v>
      </c>
      <c r="H24" s="4">
        <f t="shared" si="2"/>
        <v>206</v>
      </c>
      <c r="I24" s="4">
        <v>201</v>
      </c>
      <c r="J24" s="4">
        <f t="shared" si="3"/>
        <v>195.5</v>
      </c>
      <c r="K24" s="4">
        <v>190</v>
      </c>
      <c r="L24" s="4">
        <f t="shared" si="4"/>
        <v>187.5</v>
      </c>
      <c r="M24" s="4">
        <v>185</v>
      </c>
    </row>
    <row r="25" spans="1:13" ht="15.75" thickBot="1"/>
    <row r="26" spans="1:13" ht="16.5" thickBot="1">
      <c r="A26" s="207" t="s">
        <v>3</v>
      </c>
      <c r="B26" s="207" t="s">
        <v>4</v>
      </c>
      <c r="C26" s="209" t="s">
        <v>363</v>
      </c>
      <c r="D26" s="210"/>
      <c r="E26" s="210"/>
      <c r="F26" s="210"/>
      <c r="G26" s="210"/>
      <c r="H26" s="211"/>
      <c r="I26">
        <f>SUM(C28:M34)</f>
        <v>275</v>
      </c>
      <c r="J26" s="15">
        <f>SUM(C35:M41)</f>
        <v>130</v>
      </c>
    </row>
    <row r="27" spans="1:13" ht="16.5" thickBot="1">
      <c r="A27" s="208"/>
      <c r="B27" s="208"/>
      <c r="C27" s="2">
        <v>2</v>
      </c>
      <c r="D27" s="2">
        <v>3</v>
      </c>
      <c r="E27" s="5">
        <v>4</v>
      </c>
      <c r="F27" s="5">
        <v>5</v>
      </c>
      <c r="G27" s="5">
        <v>6</v>
      </c>
      <c r="H27" s="5">
        <v>7</v>
      </c>
      <c r="I27" s="5">
        <v>8</v>
      </c>
      <c r="J27" s="5">
        <v>9</v>
      </c>
      <c r="K27" s="5">
        <v>10</v>
      </c>
      <c r="L27" s="5">
        <v>11</v>
      </c>
      <c r="M27" s="5">
        <v>12</v>
      </c>
    </row>
    <row r="28" spans="1:13" ht="15.75">
      <c r="A28" s="203" t="s">
        <v>7</v>
      </c>
      <c r="B28" s="3">
        <v>2000</v>
      </c>
      <c r="C28" s="3">
        <f t="shared" ref="C28:C41" si="5">IF(AND($B$2=$C$27,$H$1=B28),C11,0)</f>
        <v>0</v>
      </c>
      <c r="D28" s="3">
        <f t="shared" ref="D28:D41" si="6">IF(AND($B$2=$D$27,$H$1=B28),D11,0)</f>
        <v>0</v>
      </c>
      <c r="E28" s="3">
        <f t="shared" ref="E28:E41" si="7">IF(AND($B$2=$E$27,$H$1=B28),E11,0)</f>
        <v>0</v>
      </c>
      <c r="F28" s="3">
        <f t="shared" ref="F28:F41" si="8">IF(AND($B$2=$F$27,$H$1=B28),F11,0)</f>
        <v>0</v>
      </c>
      <c r="G28" s="3">
        <f t="shared" ref="G28:G41" si="9">IF(AND($B$2=$G$27,$H$1=B28),G11,0)</f>
        <v>0</v>
      </c>
      <c r="H28" s="3">
        <f t="shared" ref="H28:H41" si="10">IF(AND($B$2=$H$27,$H$1=B28),H11,0)</f>
        <v>0</v>
      </c>
      <c r="I28" s="3">
        <f t="shared" ref="I28:I41" si="11">IF(AND($B$2=$I$27,$H$1=B28),I11,0)</f>
        <v>0</v>
      </c>
      <c r="J28" s="3">
        <f t="shared" ref="J28:J41" si="12">IF(AND($B$2=$J$27,$H$1=B28),J11,0)</f>
        <v>0</v>
      </c>
      <c r="K28" s="3">
        <f t="shared" ref="K28:K41" si="13">IF(AND($B$2=$K$27,$H$1=B28),K11,0)</f>
        <v>0</v>
      </c>
      <c r="L28" s="3">
        <f t="shared" ref="L28:L41" si="14">IF(AND($B$2=$L$27,$H$1=B28),L11,0)</f>
        <v>0</v>
      </c>
      <c r="M28" s="3">
        <f t="shared" ref="M28:M41" si="15">IF(AND($B$2&gt;=$M$27,$H$1=B28),M11,0)</f>
        <v>0</v>
      </c>
    </row>
    <row r="29" spans="1:13" ht="15.75">
      <c r="A29" s="204"/>
      <c r="B29" s="3">
        <v>3000</v>
      </c>
      <c r="C29" s="3">
        <f t="shared" si="5"/>
        <v>0</v>
      </c>
      <c r="D29" s="3">
        <f t="shared" si="6"/>
        <v>0</v>
      </c>
      <c r="E29" s="3">
        <f t="shared" si="7"/>
        <v>0</v>
      </c>
      <c r="F29" s="3">
        <f t="shared" si="8"/>
        <v>0</v>
      </c>
      <c r="G29" s="3">
        <f t="shared" si="9"/>
        <v>0</v>
      </c>
      <c r="H29" s="3">
        <f t="shared" si="10"/>
        <v>0</v>
      </c>
      <c r="I29" s="3">
        <f t="shared" si="11"/>
        <v>0</v>
      </c>
      <c r="J29" s="3">
        <f t="shared" si="12"/>
        <v>0</v>
      </c>
      <c r="K29" s="3">
        <f t="shared" si="13"/>
        <v>0</v>
      </c>
      <c r="L29" s="3">
        <f t="shared" si="14"/>
        <v>0</v>
      </c>
      <c r="M29" s="3">
        <f t="shared" si="15"/>
        <v>0</v>
      </c>
    </row>
    <row r="30" spans="1:13" ht="15.75">
      <c r="A30" s="204"/>
      <c r="B30" s="3">
        <v>4000</v>
      </c>
      <c r="C30" s="3">
        <f t="shared" si="5"/>
        <v>0</v>
      </c>
      <c r="D30" s="3">
        <f t="shared" si="6"/>
        <v>0</v>
      </c>
      <c r="E30" s="3">
        <f t="shared" si="7"/>
        <v>0</v>
      </c>
      <c r="F30" s="3">
        <f t="shared" si="8"/>
        <v>0</v>
      </c>
      <c r="G30" s="3">
        <f t="shared" si="9"/>
        <v>0</v>
      </c>
      <c r="H30" s="3">
        <f t="shared" si="10"/>
        <v>0</v>
      </c>
      <c r="I30" s="3">
        <f t="shared" si="11"/>
        <v>0</v>
      </c>
      <c r="J30" s="3">
        <f t="shared" si="12"/>
        <v>0</v>
      </c>
      <c r="K30" s="3">
        <f t="shared" si="13"/>
        <v>0</v>
      </c>
      <c r="L30" s="3">
        <f t="shared" si="14"/>
        <v>0</v>
      </c>
      <c r="M30" s="3">
        <f t="shared" si="15"/>
        <v>0</v>
      </c>
    </row>
    <row r="31" spans="1:13" ht="15.75">
      <c r="A31" s="204"/>
      <c r="B31" s="3">
        <v>5000</v>
      </c>
      <c r="C31" s="3">
        <f t="shared" si="5"/>
        <v>0</v>
      </c>
      <c r="D31" s="3">
        <f t="shared" si="6"/>
        <v>0</v>
      </c>
      <c r="E31" s="3">
        <f t="shared" si="7"/>
        <v>0</v>
      </c>
      <c r="F31" s="3">
        <f t="shared" si="8"/>
        <v>0</v>
      </c>
      <c r="G31" s="3">
        <f t="shared" si="9"/>
        <v>0</v>
      </c>
      <c r="H31" s="3">
        <f t="shared" si="10"/>
        <v>0</v>
      </c>
      <c r="I31" s="3">
        <f t="shared" si="11"/>
        <v>0</v>
      </c>
      <c r="J31" s="3">
        <f t="shared" si="12"/>
        <v>0</v>
      </c>
      <c r="K31" s="3">
        <f t="shared" si="13"/>
        <v>0</v>
      </c>
      <c r="L31" s="3">
        <f t="shared" si="14"/>
        <v>0</v>
      </c>
      <c r="M31" s="3">
        <f t="shared" si="15"/>
        <v>0</v>
      </c>
    </row>
    <row r="32" spans="1:13" ht="15.75">
      <c r="A32" s="204"/>
      <c r="B32" s="3">
        <v>6000</v>
      </c>
      <c r="C32" s="3">
        <f t="shared" si="5"/>
        <v>0</v>
      </c>
      <c r="D32" s="3">
        <f t="shared" si="6"/>
        <v>0</v>
      </c>
      <c r="E32" s="3">
        <f t="shared" si="7"/>
        <v>0</v>
      </c>
      <c r="F32" s="3">
        <f t="shared" si="8"/>
        <v>0</v>
      </c>
      <c r="G32" s="3">
        <f t="shared" si="9"/>
        <v>0</v>
      </c>
      <c r="H32" s="3">
        <f t="shared" si="10"/>
        <v>275</v>
      </c>
      <c r="I32" s="3">
        <f t="shared" si="11"/>
        <v>0</v>
      </c>
      <c r="J32" s="3">
        <f t="shared" si="12"/>
        <v>0</v>
      </c>
      <c r="K32" s="3">
        <f t="shared" si="13"/>
        <v>0</v>
      </c>
      <c r="L32" s="3">
        <f t="shared" si="14"/>
        <v>0</v>
      </c>
      <c r="M32" s="3">
        <f t="shared" si="15"/>
        <v>0</v>
      </c>
    </row>
    <row r="33" spans="1:13" ht="15.75">
      <c r="A33" s="204"/>
      <c r="B33" s="3">
        <v>8000</v>
      </c>
      <c r="C33" s="3">
        <f t="shared" si="5"/>
        <v>0</v>
      </c>
      <c r="D33" s="3">
        <f t="shared" si="6"/>
        <v>0</v>
      </c>
      <c r="E33" s="3">
        <f t="shared" si="7"/>
        <v>0</v>
      </c>
      <c r="F33" s="3">
        <f t="shared" si="8"/>
        <v>0</v>
      </c>
      <c r="G33" s="3">
        <f t="shared" si="9"/>
        <v>0</v>
      </c>
      <c r="H33" s="3">
        <f t="shared" si="10"/>
        <v>0</v>
      </c>
      <c r="I33" s="3">
        <f t="shared" si="11"/>
        <v>0</v>
      </c>
      <c r="J33" s="3">
        <f t="shared" si="12"/>
        <v>0</v>
      </c>
      <c r="K33" s="3">
        <f t="shared" si="13"/>
        <v>0</v>
      </c>
      <c r="L33" s="3">
        <f t="shared" si="14"/>
        <v>0</v>
      </c>
      <c r="M33" s="3">
        <f t="shared" si="15"/>
        <v>0</v>
      </c>
    </row>
    <row r="34" spans="1:13" ht="16.5" thickBot="1">
      <c r="A34" s="205"/>
      <c r="B34" s="4">
        <v>10000</v>
      </c>
      <c r="C34" s="4">
        <f t="shared" si="5"/>
        <v>0</v>
      </c>
      <c r="D34" s="4">
        <f t="shared" si="6"/>
        <v>0</v>
      </c>
      <c r="E34" s="4">
        <f t="shared" si="7"/>
        <v>0</v>
      </c>
      <c r="F34" s="4">
        <f t="shared" si="8"/>
        <v>0</v>
      </c>
      <c r="G34" s="4">
        <f t="shared" si="9"/>
        <v>0</v>
      </c>
      <c r="H34" s="4">
        <f t="shared" si="10"/>
        <v>0</v>
      </c>
      <c r="I34" s="4">
        <f t="shared" si="11"/>
        <v>0</v>
      </c>
      <c r="J34" s="4">
        <f t="shared" si="12"/>
        <v>0</v>
      </c>
      <c r="K34" s="4">
        <f t="shared" si="13"/>
        <v>0</v>
      </c>
      <c r="L34" s="4">
        <f t="shared" si="14"/>
        <v>0</v>
      </c>
      <c r="M34" s="4">
        <f t="shared" si="15"/>
        <v>0</v>
      </c>
    </row>
    <row r="35" spans="1:13" ht="15.75">
      <c r="A35" s="203" t="s">
        <v>8</v>
      </c>
      <c r="B35" s="3">
        <v>2000</v>
      </c>
      <c r="C35" s="3">
        <f t="shared" si="5"/>
        <v>0</v>
      </c>
      <c r="D35" s="3">
        <f t="shared" si="6"/>
        <v>0</v>
      </c>
      <c r="E35" s="3">
        <f t="shared" si="7"/>
        <v>0</v>
      </c>
      <c r="F35" s="3">
        <f t="shared" si="8"/>
        <v>0</v>
      </c>
      <c r="G35" s="3">
        <f t="shared" si="9"/>
        <v>0</v>
      </c>
      <c r="H35" s="3">
        <f t="shared" si="10"/>
        <v>0</v>
      </c>
      <c r="I35" s="3">
        <f t="shared" si="11"/>
        <v>0</v>
      </c>
      <c r="J35" s="3">
        <f t="shared" si="12"/>
        <v>0</v>
      </c>
      <c r="K35" s="3">
        <f t="shared" si="13"/>
        <v>0</v>
      </c>
      <c r="L35" s="3">
        <f t="shared" si="14"/>
        <v>0</v>
      </c>
      <c r="M35" s="3">
        <f t="shared" si="15"/>
        <v>0</v>
      </c>
    </row>
    <row r="36" spans="1:13" ht="15.75">
      <c r="A36" s="204"/>
      <c r="B36" s="3">
        <v>3000</v>
      </c>
      <c r="C36" s="3">
        <f t="shared" si="5"/>
        <v>0</v>
      </c>
      <c r="D36" s="3">
        <f t="shared" si="6"/>
        <v>0</v>
      </c>
      <c r="E36" s="3">
        <f t="shared" si="7"/>
        <v>0</v>
      </c>
      <c r="F36" s="3">
        <f t="shared" si="8"/>
        <v>0</v>
      </c>
      <c r="G36" s="3">
        <f t="shared" si="9"/>
        <v>0</v>
      </c>
      <c r="H36" s="3">
        <f t="shared" si="10"/>
        <v>0</v>
      </c>
      <c r="I36" s="3">
        <f t="shared" si="11"/>
        <v>0</v>
      </c>
      <c r="J36" s="3">
        <f t="shared" si="12"/>
        <v>0</v>
      </c>
      <c r="K36" s="3">
        <f t="shared" si="13"/>
        <v>0</v>
      </c>
      <c r="L36" s="3">
        <f t="shared" si="14"/>
        <v>0</v>
      </c>
      <c r="M36" s="3">
        <f t="shared" si="15"/>
        <v>0</v>
      </c>
    </row>
    <row r="37" spans="1:13" ht="15.75">
      <c r="A37" s="204"/>
      <c r="B37" s="3">
        <v>4000</v>
      </c>
      <c r="C37" s="3">
        <f t="shared" si="5"/>
        <v>0</v>
      </c>
      <c r="D37" s="3">
        <f t="shared" si="6"/>
        <v>0</v>
      </c>
      <c r="E37" s="3">
        <f t="shared" si="7"/>
        <v>0</v>
      </c>
      <c r="F37" s="3">
        <f t="shared" si="8"/>
        <v>0</v>
      </c>
      <c r="G37" s="3">
        <f t="shared" si="9"/>
        <v>0</v>
      </c>
      <c r="H37" s="3">
        <f t="shared" si="10"/>
        <v>0</v>
      </c>
      <c r="I37" s="3">
        <f t="shared" si="11"/>
        <v>0</v>
      </c>
      <c r="J37" s="3">
        <f t="shared" si="12"/>
        <v>0</v>
      </c>
      <c r="K37" s="3">
        <f t="shared" si="13"/>
        <v>0</v>
      </c>
      <c r="L37" s="3">
        <f t="shared" si="14"/>
        <v>0</v>
      </c>
      <c r="M37" s="3">
        <f t="shared" si="15"/>
        <v>0</v>
      </c>
    </row>
    <row r="38" spans="1:13" ht="15.75">
      <c r="A38" s="204"/>
      <c r="B38" s="3">
        <v>5000</v>
      </c>
      <c r="C38" s="3">
        <f t="shared" si="5"/>
        <v>0</v>
      </c>
      <c r="D38" s="3">
        <f t="shared" si="6"/>
        <v>0</v>
      </c>
      <c r="E38" s="3">
        <f t="shared" si="7"/>
        <v>0</v>
      </c>
      <c r="F38" s="3">
        <f t="shared" si="8"/>
        <v>0</v>
      </c>
      <c r="G38" s="3">
        <f t="shared" si="9"/>
        <v>0</v>
      </c>
      <c r="H38" s="3">
        <f t="shared" si="10"/>
        <v>0</v>
      </c>
      <c r="I38" s="3">
        <f t="shared" si="11"/>
        <v>0</v>
      </c>
      <c r="J38" s="3">
        <f t="shared" si="12"/>
        <v>0</v>
      </c>
      <c r="K38" s="3">
        <f t="shared" si="13"/>
        <v>0</v>
      </c>
      <c r="L38" s="3">
        <f t="shared" si="14"/>
        <v>0</v>
      </c>
      <c r="M38" s="3">
        <f t="shared" si="15"/>
        <v>0</v>
      </c>
    </row>
    <row r="39" spans="1:13" ht="15.75">
      <c r="A39" s="204"/>
      <c r="B39" s="3">
        <v>6000</v>
      </c>
      <c r="C39" s="3">
        <f t="shared" si="5"/>
        <v>0</v>
      </c>
      <c r="D39" s="3">
        <f t="shared" si="6"/>
        <v>0</v>
      </c>
      <c r="E39" s="3">
        <f t="shared" si="7"/>
        <v>0</v>
      </c>
      <c r="F39" s="3">
        <f t="shared" si="8"/>
        <v>0</v>
      </c>
      <c r="G39" s="3">
        <f t="shared" si="9"/>
        <v>0</v>
      </c>
      <c r="H39" s="3">
        <f t="shared" si="10"/>
        <v>130</v>
      </c>
      <c r="I39" s="3">
        <f t="shared" si="11"/>
        <v>0</v>
      </c>
      <c r="J39" s="3">
        <f t="shared" si="12"/>
        <v>0</v>
      </c>
      <c r="K39" s="3">
        <f t="shared" si="13"/>
        <v>0</v>
      </c>
      <c r="L39" s="3">
        <f t="shared" si="14"/>
        <v>0</v>
      </c>
      <c r="M39" s="3">
        <f t="shared" si="15"/>
        <v>0</v>
      </c>
    </row>
    <row r="40" spans="1:13" ht="15.75">
      <c r="A40" s="204"/>
      <c r="B40" s="3">
        <v>8000</v>
      </c>
      <c r="C40" s="3">
        <f t="shared" si="5"/>
        <v>0</v>
      </c>
      <c r="D40" s="3">
        <f t="shared" si="6"/>
        <v>0</v>
      </c>
      <c r="E40" s="3">
        <f t="shared" si="7"/>
        <v>0</v>
      </c>
      <c r="F40" s="3">
        <f t="shared" si="8"/>
        <v>0</v>
      </c>
      <c r="G40" s="3">
        <f t="shared" si="9"/>
        <v>0</v>
      </c>
      <c r="H40" s="3">
        <f t="shared" si="10"/>
        <v>0</v>
      </c>
      <c r="I40" s="3">
        <f t="shared" si="11"/>
        <v>0</v>
      </c>
      <c r="J40" s="3">
        <f t="shared" si="12"/>
        <v>0</v>
      </c>
      <c r="K40" s="3">
        <f t="shared" si="13"/>
        <v>0</v>
      </c>
      <c r="L40" s="3">
        <f t="shared" si="14"/>
        <v>0</v>
      </c>
      <c r="M40" s="3">
        <f t="shared" si="15"/>
        <v>0</v>
      </c>
    </row>
    <row r="41" spans="1:13" ht="16.5" thickBot="1">
      <c r="A41" s="205"/>
      <c r="B41" s="4">
        <v>10000</v>
      </c>
      <c r="C41" s="4">
        <f t="shared" si="5"/>
        <v>0</v>
      </c>
      <c r="D41" s="4">
        <f t="shared" si="6"/>
        <v>0</v>
      </c>
      <c r="E41" s="4">
        <f t="shared" si="7"/>
        <v>0</v>
      </c>
      <c r="F41" s="4">
        <f t="shared" si="8"/>
        <v>0</v>
      </c>
      <c r="G41" s="4">
        <f t="shared" si="9"/>
        <v>0</v>
      </c>
      <c r="H41" s="4">
        <f t="shared" si="10"/>
        <v>0</v>
      </c>
      <c r="I41" s="4">
        <f t="shared" si="11"/>
        <v>0</v>
      </c>
      <c r="J41" s="4">
        <f t="shared" si="12"/>
        <v>0</v>
      </c>
      <c r="K41" s="4">
        <f t="shared" si="13"/>
        <v>0</v>
      </c>
      <c r="L41" s="4">
        <f t="shared" si="14"/>
        <v>0</v>
      </c>
      <c r="M41" s="4">
        <f t="shared" si="15"/>
        <v>0</v>
      </c>
    </row>
    <row r="42" spans="1:13" ht="15.75" thickBot="1"/>
    <row r="43" spans="1:13" ht="16.5" thickBot="1">
      <c r="A43" s="207" t="s">
        <v>3</v>
      </c>
      <c r="B43" s="207" t="s">
        <v>4</v>
      </c>
      <c r="C43" s="209" t="s">
        <v>364</v>
      </c>
      <c r="D43" s="210"/>
      <c r="E43" s="210"/>
      <c r="F43" s="210"/>
      <c r="G43" s="210"/>
      <c r="H43" s="211"/>
      <c r="I43" s="15">
        <f>SUM(C45:M51)</f>
        <v>321.5</v>
      </c>
      <c r="J43" s="15">
        <f>SUM(C52:M58)</f>
        <v>164.5</v>
      </c>
    </row>
    <row r="44" spans="1:13" ht="16.5" thickBot="1">
      <c r="A44" s="208"/>
      <c r="B44" s="208"/>
      <c r="C44" s="2">
        <v>2</v>
      </c>
      <c r="D44" s="2">
        <v>3</v>
      </c>
      <c r="E44" s="5">
        <v>4</v>
      </c>
      <c r="F44" s="5">
        <v>5</v>
      </c>
      <c r="G44" s="5">
        <v>6</v>
      </c>
      <c r="H44" s="5">
        <v>7</v>
      </c>
      <c r="I44" s="5">
        <v>8</v>
      </c>
      <c r="J44" s="5">
        <v>9</v>
      </c>
      <c r="K44" s="5">
        <v>10</v>
      </c>
      <c r="L44" s="5">
        <v>11</v>
      </c>
      <c r="M44" s="5">
        <v>12</v>
      </c>
    </row>
    <row r="45" spans="1:13" ht="15.75">
      <c r="A45" s="203" t="s">
        <v>7</v>
      </c>
      <c r="B45" s="3">
        <v>2000</v>
      </c>
      <c r="C45" s="3">
        <f t="shared" ref="C45:C58" si="16">IF(AND($B$2=C$44,$H$2=B45),C11,0)</f>
        <v>0</v>
      </c>
      <c r="D45" s="3">
        <f t="shared" ref="D45:D58" si="17">IF(AND($B$2=D$44,$H$2=B45),D11,0)</f>
        <v>0</v>
      </c>
      <c r="E45" s="3">
        <f t="shared" ref="E45:L58" si="18">IF(AND($B$2=E$44,$H$2=$B45),E11,0)</f>
        <v>0</v>
      </c>
      <c r="F45" s="3">
        <f t="shared" si="18"/>
        <v>0</v>
      </c>
      <c r="G45" s="3">
        <f t="shared" si="18"/>
        <v>0</v>
      </c>
      <c r="H45" s="3">
        <f t="shared" si="18"/>
        <v>0</v>
      </c>
      <c r="I45" s="3">
        <f t="shared" si="18"/>
        <v>0</v>
      </c>
      <c r="J45" s="3">
        <f t="shared" si="18"/>
        <v>0</v>
      </c>
      <c r="K45" s="3">
        <f t="shared" si="18"/>
        <v>0</v>
      </c>
      <c r="L45" s="3">
        <f t="shared" si="18"/>
        <v>0</v>
      </c>
      <c r="M45" s="3">
        <f t="shared" ref="M45:M58" si="19">IF(AND($B$2&gt;=M$44,$H$2=$B45),M11,0)</f>
        <v>0</v>
      </c>
    </row>
    <row r="46" spans="1:13" ht="15.75">
      <c r="A46" s="204"/>
      <c r="B46" s="3">
        <v>3000</v>
      </c>
      <c r="C46" s="3">
        <f t="shared" si="16"/>
        <v>0</v>
      </c>
      <c r="D46" s="3">
        <f t="shared" si="17"/>
        <v>0</v>
      </c>
      <c r="E46" s="3">
        <f t="shared" si="18"/>
        <v>0</v>
      </c>
      <c r="F46" s="3">
        <f t="shared" si="18"/>
        <v>0</v>
      </c>
      <c r="G46" s="3">
        <f t="shared" si="18"/>
        <v>0</v>
      </c>
      <c r="H46" s="3">
        <f t="shared" si="18"/>
        <v>0</v>
      </c>
      <c r="I46" s="3">
        <f t="shared" si="18"/>
        <v>0</v>
      </c>
      <c r="J46" s="3">
        <f t="shared" si="18"/>
        <v>0</v>
      </c>
      <c r="K46" s="3">
        <f t="shared" si="18"/>
        <v>0</v>
      </c>
      <c r="L46" s="3">
        <f t="shared" si="18"/>
        <v>0</v>
      </c>
      <c r="M46" s="3">
        <f t="shared" si="19"/>
        <v>0</v>
      </c>
    </row>
    <row r="47" spans="1:13" ht="15.75">
      <c r="A47" s="204"/>
      <c r="B47" s="3">
        <v>4000</v>
      </c>
      <c r="C47" s="3">
        <f t="shared" si="16"/>
        <v>0</v>
      </c>
      <c r="D47" s="3">
        <f t="shared" si="17"/>
        <v>0</v>
      </c>
      <c r="E47" s="3">
        <f t="shared" si="18"/>
        <v>0</v>
      </c>
      <c r="F47" s="3">
        <f t="shared" si="18"/>
        <v>0</v>
      </c>
      <c r="G47" s="3">
        <f t="shared" si="18"/>
        <v>0</v>
      </c>
      <c r="H47" s="3">
        <f t="shared" si="18"/>
        <v>0</v>
      </c>
      <c r="I47" s="3">
        <f t="shared" si="18"/>
        <v>0</v>
      </c>
      <c r="J47" s="3">
        <f t="shared" si="18"/>
        <v>0</v>
      </c>
      <c r="K47" s="3">
        <f t="shared" si="18"/>
        <v>0</v>
      </c>
      <c r="L47" s="3">
        <f t="shared" si="18"/>
        <v>0</v>
      </c>
      <c r="M47" s="3">
        <f t="shared" si="19"/>
        <v>0</v>
      </c>
    </row>
    <row r="48" spans="1:13" ht="15.75">
      <c r="A48" s="204"/>
      <c r="B48" s="3">
        <v>5000</v>
      </c>
      <c r="C48" s="3">
        <f t="shared" si="16"/>
        <v>0</v>
      </c>
      <c r="D48" s="3">
        <f t="shared" si="17"/>
        <v>0</v>
      </c>
      <c r="E48" s="3">
        <f t="shared" si="18"/>
        <v>0</v>
      </c>
      <c r="F48" s="3">
        <f t="shared" si="18"/>
        <v>0</v>
      </c>
      <c r="G48" s="3">
        <f t="shared" si="18"/>
        <v>0</v>
      </c>
      <c r="H48" s="3">
        <f t="shared" si="18"/>
        <v>0</v>
      </c>
      <c r="I48" s="3">
        <f t="shared" si="18"/>
        <v>0</v>
      </c>
      <c r="J48" s="3">
        <f t="shared" si="18"/>
        <v>0</v>
      </c>
      <c r="K48" s="3">
        <f t="shared" si="18"/>
        <v>0</v>
      </c>
      <c r="L48" s="3">
        <f t="shared" si="18"/>
        <v>0</v>
      </c>
      <c r="M48" s="3">
        <f t="shared" si="19"/>
        <v>0</v>
      </c>
    </row>
    <row r="49" spans="1:13" ht="15.75">
      <c r="A49" s="204"/>
      <c r="B49" s="3">
        <v>6000</v>
      </c>
      <c r="C49" s="3">
        <f t="shared" si="16"/>
        <v>0</v>
      </c>
      <c r="D49" s="3">
        <f t="shared" si="17"/>
        <v>0</v>
      </c>
      <c r="E49" s="3">
        <f t="shared" si="18"/>
        <v>0</v>
      </c>
      <c r="F49" s="3">
        <f t="shared" si="18"/>
        <v>0</v>
      </c>
      <c r="G49" s="3">
        <f t="shared" si="18"/>
        <v>0</v>
      </c>
      <c r="H49" s="3">
        <f t="shared" si="18"/>
        <v>0</v>
      </c>
      <c r="I49" s="3">
        <f t="shared" si="18"/>
        <v>0</v>
      </c>
      <c r="J49" s="3">
        <f t="shared" si="18"/>
        <v>0</v>
      </c>
      <c r="K49" s="3">
        <f t="shared" si="18"/>
        <v>0</v>
      </c>
      <c r="L49" s="3">
        <f t="shared" si="18"/>
        <v>0</v>
      </c>
      <c r="M49" s="3">
        <f t="shared" si="19"/>
        <v>0</v>
      </c>
    </row>
    <row r="50" spans="1:13" ht="15.75">
      <c r="A50" s="204"/>
      <c r="B50" s="3">
        <v>8000</v>
      </c>
      <c r="C50" s="3">
        <f t="shared" si="16"/>
        <v>0</v>
      </c>
      <c r="D50" s="3">
        <f t="shared" si="17"/>
        <v>0</v>
      </c>
      <c r="E50" s="3">
        <f t="shared" si="18"/>
        <v>0</v>
      </c>
      <c r="F50" s="3">
        <f t="shared" si="18"/>
        <v>0</v>
      </c>
      <c r="G50" s="3">
        <f t="shared" si="18"/>
        <v>0</v>
      </c>
      <c r="H50" s="3">
        <f t="shared" si="18"/>
        <v>321.5</v>
      </c>
      <c r="I50" s="3">
        <f t="shared" si="18"/>
        <v>0</v>
      </c>
      <c r="J50" s="3">
        <f t="shared" si="18"/>
        <v>0</v>
      </c>
      <c r="K50" s="3">
        <f t="shared" si="18"/>
        <v>0</v>
      </c>
      <c r="L50" s="3">
        <f t="shared" si="18"/>
        <v>0</v>
      </c>
      <c r="M50" s="3">
        <f t="shared" si="19"/>
        <v>0</v>
      </c>
    </row>
    <row r="51" spans="1:13" ht="16.5" thickBot="1">
      <c r="A51" s="205"/>
      <c r="B51" s="4">
        <v>10000</v>
      </c>
      <c r="C51" s="4">
        <f t="shared" si="16"/>
        <v>0</v>
      </c>
      <c r="D51" s="4">
        <f t="shared" si="17"/>
        <v>0</v>
      </c>
      <c r="E51" s="4">
        <f t="shared" si="18"/>
        <v>0</v>
      </c>
      <c r="F51" s="4">
        <f t="shared" si="18"/>
        <v>0</v>
      </c>
      <c r="G51" s="4">
        <f t="shared" si="18"/>
        <v>0</v>
      </c>
      <c r="H51" s="4">
        <f t="shared" si="18"/>
        <v>0</v>
      </c>
      <c r="I51" s="4">
        <f t="shared" si="18"/>
        <v>0</v>
      </c>
      <c r="J51" s="4">
        <f t="shared" si="18"/>
        <v>0</v>
      </c>
      <c r="K51" s="4">
        <f t="shared" si="18"/>
        <v>0</v>
      </c>
      <c r="L51" s="4">
        <f t="shared" si="18"/>
        <v>0</v>
      </c>
      <c r="M51" s="4">
        <f t="shared" si="19"/>
        <v>0</v>
      </c>
    </row>
    <row r="52" spans="1:13" ht="15.75">
      <c r="A52" s="203" t="s">
        <v>8</v>
      </c>
      <c r="B52" s="3">
        <v>2000</v>
      </c>
      <c r="C52" s="3">
        <f t="shared" si="16"/>
        <v>0</v>
      </c>
      <c r="D52" s="3">
        <f t="shared" si="17"/>
        <v>0</v>
      </c>
      <c r="E52" s="3">
        <f t="shared" si="18"/>
        <v>0</v>
      </c>
      <c r="F52" s="3">
        <f t="shared" si="18"/>
        <v>0</v>
      </c>
      <c r="G52" s="3">
        <f t="shared" si="18"/>
        <v>0</v>
      </c>
      <c r="H52" s="3">
        <f t="shared" si="18"/>
        <v>0</v>
      </c>
      <c r="I52" s="3">
        <f t="shared" si="18"/>
        <v>0</v>
      </c>
      <c r="J52" s="3">
        <f t="shared" si="18"/>
        <v>0</v>
      </c>
      <c r="K52" s="3">
        <f t="shared" si="18"/>
        <v>0</v>
      </c>
      <c r="L52" s="3">
        <f t="shared" si="18"/>
        <v>0</v>
      </c>
      <c r="M52" s="3">
        <f t="shared" si="19"/>
        <v>0</v>
      </c>
    </row>
    <row r="53" spans="1:13" ht="15.75">
      <c r="A53" s="204"/>
      <c r="B53" s="3">
        <v>3000</v>
      </c>
      <c r="C53" s="3">
        <f t="shared" si="16"/>
        <v>0</v>
      </c>
      <c r="D53" s="3">
        <f t="shared" si="17"/>
        <v>0</v>
      </c>
      <c r="E53" s="3">
        <f t="shared" si="18"/>
        <v>0</v>
      </c>
      <c r="F53" s="3">
        <f t="shared" si="18"/>
        <v>0</v>
      </c>
      <c r="G53" s="3">
        <f t="shared" si="18"/>
        <v>0</v>
      </c>
      <c r="H53" s="3">
        <f t="shared" si="18"/>
        <v>0</v>
      </c>
      <c r="I53" s="3">
        <f t="shared" si="18"/>
        <v>0</v>
      </c>
      <c r="J53" s="3">
        <f t="shared" si="18"/>
        <v>0</v>
      </c>
      <c r="K53" s="3">
        <f t="shared" si="18"/>
        <v>0</v>
      </c>
      <c r="L53" s="3">
        <f t="shared" si="18"/>
        <v>0</v>
      </c>
      <c r="M53" s="3">
        <f t="shared" si="19"/>
        <v>0</v>
      </c>
    </row>
    <row r="54" spans="1:13" ht="15.75">
      <c r="A54" s="204"/>
      <c r="B54" s="3">
        <v>4000</v>
      </c>
      <c r="C54" s="3">
        <f t="shared" si="16"/>
        <v>0</v>
      </c>
      <c r="D54" s="3">
        <f t="shared" si="17"/>
        <v>0</v>
      </c>
      <c r="E54" s="3">
        <f t="shared" si="18"/>
        <v>0</v>
      </c>
      <c r="F54" s="3">
        <f t="shared" si="18"/>
        <v>0</v>
      </c>
      <c r="G54" s="3">
        <f t="shared" si="18"/>
        <v>0</v>
      </c>
      <c r="H54" s="3">
        <f t="shared" si="18"/>
        <v>0</v>
      </c>
      <c r="I54" s="3">
        <f t="shared" si="18"/>
        <v>0</v>
      </c>
      <c r="J54" s="3">
        <f t="shared" si="18"/>
        <v>0</v>
      </c>
      <c r="K54" s="3">
        <f t="shared" si="18"/>
        <v>0</v>
      </c>
      <c r="L54" s="3">
        <f t="shared" si="18"/>
        <v>0</v>
      </c>
      <c r="M54" s="3">
        <f t="shared" si="19"/>
        <v>0</v>
      </c>
    </row>
    <row r="55" spans="1:13" ht="15.75">
      <c r="A55" s="204"/>
      <c r="B55" s="3">
        <v>5000</v>
      </c>
      <c r="C55" s="3">
        <f t="shared" si="16"/>
        <v>0</v>
      </c>
      <c r="D55" s="3">
        <f t="shared" si="17"/>
        <v>0</v>
      </c>
      <c r="E55" s="3">
        <f t="shared" si="18"/>
        <v>0</v>
      </c>
      <c r="F55" s="3">
        <f t="shared" si="18"/>
        <v>0</v>
      </c>
      <c r="G55" s="3">
        <f t="shared" si="18"/>
        <v>0</v>
      </c>
      <c r="H55" s="3">
        <f t="shared" si="18"/>
        <v>0</v>
      </c>
      <c r="I55" s="3">
        <f t="shared" si="18"/>
        <v>0</v>
      </c>
      <c r="J55" s="3">
        <f t="shared" si="18"/>
        <v>0</v>
      </c>
      <c r="K55" s="3">
        <f t="shared" si="18"/>
        <v>0</v>
      </c>
      <c r="L55" s="3">
        <f t="shared" si="18"/>
        <v>0</v>
      </c>
      <c r="M55" s="3">
        <f t="shared" si="19"/>
        <v>0</v>
      </c>
    </row>
    <row r="56" spans="1:13" ht="15.75">
      <c r="A56" s="204"/>
      <c r="B56" s="3">
        <v>6000</v>
      </c>
      <c r="C56" s="3">
        <f t="shared" si="16"/>
        <v>0</v>
      </c>
      <c r="D56" s="3">
        <f t="shared" si="17"/>
        <v>0</v>
      </c>
      <c r="E56" s="3">
        <f t="shared" si="18"/>
        <v>0</v>
      </c>
      <c r="F56" s="3">
        <f t="shared" si="18"/>
        <v>0</v>
      </c>
      <c r="G56" s="3">
        <f t="shared" si="18"/>
        <v>0</v>
      </c>
      <c r="H56" s="3">
        <f t="shared" si="18"/>
        <v>0</v>
      </c>
      <c r="I56" s="3">
        <f t="shared" si="18"/>
        <v>0</v>
      </c>
      <c r="J56" s="3">
        <f t="shared" si="18"/>
        <v>0</v>
      </c>
      <c r="K56" s="3">
        <f t="shared" si="18"/>
        <v>0</v>
      </c>
      <c r="L56" s="3">
        <f t="shared" si="18"/>
        <v>0</v>
      </c>
      <c r="M56" s="3">
        <f t="shared" si="19"/>
        <v>0</v>
      </c>
    </row>
    <row r="57" spans="1:13" ht="15.75">
      <c r="A57" s="204"/>
      <c r="B57" s="3">
        <v>8000</v>
      </c>
      <c r="C57" s="3">
        <f t="shared" si="16"/>
        <v>0</v>
      </c>
      <c r="D57" s="3">
        <f t="shared" si="17"/>
        <v>0</v>
      </c>
      <c r="E57" s="3">
        <f t="shared" si="18"/>
        <v>0</v>
      </c>
      <c r="F57" s="3">
        <f t="shared" si="18"/>
        <v>0</v>
      </c>
      <c r="G57" s="3">
        <f t="shared" si="18"/>
        <v>0</v>
      </c>
      <c r="H57" s="3">
        <f t="shared" si="18"/>
        <v>164.5</v>
      </c>
      <c r="I57" s="3">
        <f t="shared" si="18"/>
        <v>0</v>
      </c>
      <c r="J57" s="3">
        <f t="shared" si="18"/>
        <v>0</v>
      </c>
      <c r="K57" s="3">
        <f t="shared" si="18"/>
        <v>0</v>
      </c>
      <c r="L57" s="3">
        <f t="shared" si="18"/>
        <v>0</v>
      </c>
      <c r="M57" s="3">
        <f t="shared" si="19"/>
        <v>0</v>
      </c>
    </row>
    <row r="58" spans="1:13" ht="16.5" thickBot="1">
      <c r="A58" s="205"/>
      <c r="B58" s="4">
        <v>10000</v>
      </c>
      <c r="C58" s="4">
        <f t="shared" si="16"/>
        <v>0</v>
      </c>
      <c r="D58" s="4">
        <f t="shared" si="17"/>
        <v>0</v>
      </c>
      <c r="E58" s="4">
        <f t="shared" si="18"/>
        <v>0</v>
      </c>
      <c r="F58" s="4">
        <f t="shared" si="18"/>
        <v>0</v>
      </c>
      <c r="G58" s="4">
        <f t="shared" si="18"/>
        <v>0</v>
      </c>
      <c r="H58" s="4">
        <f t="shared" si="18"/>
        <v>0</v>
      </c>
      <c r="I58" s="4">
        <f t="shared" si="18"/>
        <v>0</v>
      </c>
      <c r="J58" s="4">
        <f t="shared" si="18"/>
        <v>0</v>
      </c>
      <c r="K58" s="4">
        <f t="shared" si="18"/>
        <v>0</v>
      </c>
      <c r="L58" s="4">
        <f t="shared" si="18"/>
        <v>0</v>
      </c>
      <c r="M58" s="4">
        <f t="shared" si="19"/>
        <v>0</v>
      </c>
    </row>
  </sheetData>
  <sheetProtection algorithmName="SHA-512" hashValue="PZrBnLEKZPLRlCrRrejGDCVPYiqkRGydhNs+u//xteIwE+m61VbKg3J1rVFo1pvIAJj/5Pcymb0pWWdtjVcFdQ==" saltValue="SJWvEeZ+6MQYCzgju9l4yA==" spinCount="100000" sheet="1" objects="1" scenarios="1"/>
  <mergeCells count="16">
    <mergeCell ref="A45:A51"/>
    <mergeCell ref="A52:A58"/>
    <mergeCell ref="A26:A27"/>
    <mergeCell ref="B26:B27"/>
    <mergeCell ref="C26:H26"/>
    <mergeCell ref="A28:A34"/>
    <mergeCell ref="A35:A41"/>
    <mergeCell ref="A43:A44"/>
    <mergeCell ref="B43:B44"/>
    <mergeCell ref="C43:H43"/>
    <mergeCell ref="A18:A24"/>
    <mergeCell ref="A7:H7"/>
    <mergeCell ref="A9:A10"/>
    <mergeCell ref="B9:B10"/>
    <mergeCell ref="C9:H9"/>
    <mergeCell ref="A11:A1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CE541"/>
  <sheetViews>
    <sheetView topLeftCell="BI1" workbookViewId="0">
      <selection activeCell="H191" sqref="H191"/>
    </sheetView>
  </sheetViews>
  <sheetFormatPr defaultRowHeight="15"/>
  <cols>
    <col min="1" max="1" width="37.5703125" customWidth="1"/>
    <col min="6" max="6" width="24.140625" customWidth="1"/>
    <col min="8" max="8" width="19.140625" bestFit="1" customWidth="1"/>
    <col min="9" max="9" width="17.85546875" bestFit="1" customWidth="1"/>
    <col min="10" max="10" width="17.5703125" bestFit="1" customWidth="1"/>
    <col min="11" max="11" width="22.42578125" bestFit="1" customWidth="1"/>
    <col min="12" max="12" width="21" bestFit="1" customWidth="1"/>
    <col min="60" max="60" width="12.28515625" customWidth="1"/>
  </cols>
  <sheetData>
    <row r="1" spans="1:83" ht="16.5" customHeight="1">
      <c r="A1" s="218" t="s">
        <v>15</v>
      </c>
      <c r="B1" s="215"/>
      <c r="C1" s="215"/>
      <c r="H1" t="s">
        <v>20</v>
      </c>
      <c r="I1" t="s">
        <v>22</v>
      </c>
    </row>
    <row r="2" spans="1:83">
      <c r="A2" s="219"/>
      <c r="B2" s="216" t="s">
        <v>16</v>
      </c>
      <c r="C2" s="217"/>
      <c r="H2">
        <v>1</v>
      </c>
      <c r="I2">
        <v>2</v>
      </c>
      <c r="J2">
        <v>3</v>
      </c>
      <c r="K2">
        <v>4</v>
      </c>
      <c r="L2">
        <v>5</v>
      </c>
      <c r="M2">
        <v>6</v>
      </c>
      <c r="N2">
        <v>7</v>
      </c>
      <c r="O2">
        <v>8</v>
      </c>
      <c r="P2">
        <v>9</v>
      </c>
      <c r="Q2">
        <v>10</v>
      </c>
      <c r="R2">
        <v>11</v>
      </c>
      <c r="S2">
        <v>12</v>
      </c>
      <c r="T2">
        <v>13</v>
      </c>
      <c r="U2">
        <v>14</v>
      </c>
      <c r="V2">
        <v>15</v>
      </c>
      <c r="W2">
        <v>16</v>
      </c>
      <c r="X2">
        <v>17</v>
      </c>
      <c r="Y2">
        <v>18</v>
      </c>
      <c r="Z2">
        <v>19</v>
      </c>
      <c r="AA2">
        <v>20</v>
      </c>
      <c r="AB2">
        <v>21</v>
      </c>
      <c r="AC2">
        <v>22</v>
      </c>
      <c r="AD2">
        <v>23</v>
      </c>
      <c r="AE2">
        <v>24</v>
      </c>
      <c r="AF2">
        <v>25</v>
      </c>
      <c r="AG2">
        <v>26</v>
      </c>
      <c r="AH2">
        <v>27</v>
      </c>
      <c r="AI2">
        <v>28</v>
      </c>
      <c r="AJ2">
        <v>29</v>
      </c>
      <c r="AK2">
        <v>30</v>
      </c>
      <c r="AL2">
        <v>31</v>
      </c>
      <c r="AM2">
        <v>32</v>
      </c>
      <c r="AN2">
        <v>33</v>
      </c>
      <c r="AO2">
        <v>34</v>
      </c>
      <c r="AP2">
        <v>35</v>
      </c>
      <c r="AQ2">
        <v>36</v>
      </c>
      <c r="AR2">
        <v>37</v>
      </c>
      <c r="AS2">
        <v>38</v>
      </c>
      <c r="AT2">
        <v>39</v>
      </c>
      <c r="AU2">
        <v>40</v>
      </c>
      <c r="AV2">
        <v>41</v>
      </c>
      <c r="AW2">
        <v>42</v>
      </c>
      <c r="AX2">
        <v>43</v>
      </c>
      <c r="AY2">
        <v>44</v>
      </c>
      <c r="AZ2">
        <v>45</v>
      </c>
      <c r="BA2">
        <v>46</v>
      </c>
      <c r="BB2">
        <v>47</v>
      </c>
      <c r="BC2">
        <v>48</v>
      </c>
      <c r="BD2">
        <v>49</v>
      </c>
      <c r="BE2">
        <v>50</v>
      </c>
      <c r="BF2">
        <v>51</v>
      </c>
      <c r="BG2">
        <v>52</v>
      </c>
      <c r="BH2">
        <v>53</v>
      </c>
      <c r="BI2">
        <v>54</v>
      </c>
      <c r="BJ2">
        <v>55</v>
      </c>
      <c r="BK2">
        <v>56</v>
      </c>
      <c r="BL2">
        <v>57</v>
      </c>
      <c r="BM2">
        <v>58</v>
      </c>
      <c r="BN2">
        <v>59</v>
      </c>
      <c r="BO2">
        <v>60</v>
      </c>
      <c r="BP2">
        <v>61</v>
      </c>
      <c r="BQ2">
        <v>62</v>
      </c>
      <c r="BR2">
        <v>63</v>
      </c>
      <c r="BS2">
        <v>64</v>
      </c>
      <c r="BT2">
        <v>65</v>
      </c>
      <c r="BU2">
        <v>66</v>
      </c>
      <c r="BV2">
        <v>67</v>
      </c>
      <c r="BW2">
        <v>68</v>
      </c>
      <c r="BX2">
        <v>69</v>
      </c>
      <c r="BY2">
        <v>70</v>
      </c>
      <c r="BZ2">
        <v>71</v>
      </c>
      <c r="CA2">
        <v>72</v>
      </c>
      <c r="CB2">
        <v>73</v>
      </c>
      <c r="CC2">
        <v>74</v>
      </c>
      <c r="CD2">
        <v>75</v>
      </c>
      <c r="CE2">
        <v>76</v>
      </c>
    </row>
    <row r="3" spans="1:83" ht="38.25">
      <c r="A3" s="219"/>
      <c r="B3" s="212" t="s">
        <v>17</v>
      </c>
      <c r="C3" s="212" t="s">
        <v>18</v>
      </c>
      <c r="H3" t="s">
        <v>21</v>
      </c>
      <c r="I3" s="12" t="s">
        <v>24</v>
      </c>
      <c r="J3" s="12" t="s">
        <v>332</v>
      </c>
      <c r="K3" s="12" t="s">
        <v>339</v>
      </c>
      <c r="L3" s="12" t="s">
        <v>344</v>
      </c>
      <c r="M3" s="12" t="s">
        <v>55</v>
      </c>
      <c r="N3" s="7" t="s">
        <v>58</v>
      </c>
      <c r="O3" s="7" t="s">
        <v>349</v>
      </c>
      <c r="P3" s="12" t="s">
        <v>350</v>
      </c>
      <c r="Q3" s="12" t="s">
        <v>65</v>
      </c>
      <c r="R3" s="12" t="s">
        <v>358</v>
      </c>
      <c r="S3" s="12" t="s">
        <v>73</v>
      </c>
      <c r="T3" s="7" t="s">
        <v>360</v>
      </c>
      <c r="U3" s="12" t="s">
        <v>369</v>
      </c>
      <c r="V3" s="7" t="s">
        <v>78</v>
      </c>
      <c r="W3" s="12" t="s">
        <v>81</v>
      </c>
      <c r="X3" s="7" t="s">
        <v>95</v>
      </c>
      <c r="Y3" s="7" t="s">
        <v>384</v>
      </c>
      <c r="Z3" s="7" t="s">
        <v>385</v>
      </c>
      <c r="AA3" s="7" t="s">
        <v>99</v>
      </c>
      <c r="AB3" s="12" t="s">
        <v>386</v>
      </c>
      <c r="AC3" s="7" t="s">
        <v>108</v>
      </c>
      <c r="AD3" s="12" t="s">
        <v>398</v>
      </c>
      <c r="AE3" s="12" t="s">
        <v>403</v>
      </c>
      <c r="AF3" s="12" t="s">
        <v>119</v>
      </c>
      <c r="AG3" s="12" t="s">
        <v>123</v>
      </c>
      <c r="AH3" s="12" t="s">
        <v>129</v>
      </c>
      <c r="AI3" s="12" t="s">
        <v>133</v>
      </c>
      <c r="AJ3" s="12" t="s">
        <v>415</v>
      </c>
      <c r="AK3" s="7" t="s">
        <v>431</v>
      </c>
      <c r="AL3" s="7" t="s">
        <v>536</v>
      </c>
      <c r="AM3" s="7" t="s">
        <v>149</v>
      </c>
      <c r="AN3" s="12" t="s">
        <v>537</v>
      </c>
      <c r="AO3" t="s">
        <v>153</v>
      </c>
      <c r="AP3" t="s">
        <v>542</v>
      </c>
      <c r="AQ3" t="s">
        <v>159</v>
      </c>
      <c r="AR3" s="12" t="s">
        <v>161</v>
      </c>
      <c r="AS3" t="s">
        <v>544</v>
      </c>
      <c r="AT3" t="s">
        <v>172</v>
      </c>
      <c r="AU3" t="s">
        <v>176</v>
      </c>
      <c r="AV3" t="s">
        <v>551</v>
      </c>
      <c r="AW3" t="s">
        <v>184</v>
      </c>
      <c r="AX3" t="s">
        <v>186</v>
      </c>
      <c r="AY3" t="s">
        <v>560</v>
      </c>
      <c r="AZ3" t="s">
        <v>561</v>
      </c>
      <c r="BA3" t="s">
        <v>563</v>
      </c>
      <c r="BB3" t="s">
        <v>194</v>
      </c>
      <c r="BC3" t="s">
        <v>571</v>
      </c>
      <c r="BD3" t="s">
        <v>573</v>
      </c>
      <c r="BE3" t="s">
        <v>207</v>
      </c>
      <c r="BF3" t="s">
        <v>209</v>
      </c>
      <c r="BG3" t="s">
        <v>211</v>
      </c>
      <c r="BH3" t="s">
        <v>577</v>
      </c>
      <c r="BI3" t="s">
        <v>585</v>
      </c>
      <c r="BJ3" t="s">
        <v>588</v>
      </c>
      <c r="BK3" t="s">
        <v>227</v>
      </c>
      <c r="BL3" t="s">
        <v>229</v>
      </c>
      <c r="BM3" t="s">
        <v>234</v>
      </c>
      <c r="BN3" t="s">
        <v>236</v>
      </c>
      <c r="BO3" t="s">
        <v>238</v>
      </c>
      <c r="BP3" t="s">
        <v>593</v>
      </c>
      <c r="BQ3" t="s">
        <v>598</v>
      </c>
      <c r="BR3" t="s">
        <v>244</v>
      </c>
      <c r="BS3" t="s">
        <v>599</v>
      </c>
      <c r="BT3" t="s">
        <v>253</v>
      </c>
      <c r="BU3" t="s">
        <v>255</v>
      </c>
      <c r="BV3" t="s">
        <v>258</v>
      </c>
      <c r="BW3" t="s">
        <v>619</v>
      </c>
      <c r="BX3" t="s">
        <v>277</v>
      </c>
      <c r="BY3" t="s">
        <v>620</v>
      </c>
      <c r="BZ3" t="s">
        <v>282</v>
      </c>
      <c r="CA3" t="s">
        <v>628</v>
      </c>
      <c r="CB3" t="s">
        <v>629</v>
      </c>
      <c r="CC3" t="s">
        <v>633</v>
      </c>
      <c r="CD3" t="s">
        <v>320</v>
      </c>
      <c r="CE3" t="s">
        <v>325</v>
      </c>
    </row>
    <row r="4" spans="1:83" ht="38.25">
      <c r="A4" s="219"/>
      <c r="B4" s="212"/>
      <c r="C4" s="212"/>
      <c r="F4" t="s">
        <v>20</v>
      </c>
      <c r="G4">
        <v>1</v>
      </c>
      <c r="I4" s="12" t="s">
        <v>326</v>
      </c>
      <c r="J4" s="12" t="s">
        <v>33</v>
      </c>
      <c r="K4" s="12" t="s">
        <v>51</v>
      </c>
      <c r="L4" s="12" t="s">
        <v>345</v>
      </c>
      <c r="M4" s="12" t="s">
        <v>346</v>
      </c>
      <c r="P4" s="12" t="s">
        <v>351</v>
      </c>
      <c r="Q4" s="12" t="s">
        <v>66</v>
      </c>
      <c r="R4" s="12" t="s">
        <v>68</v>
      </c>
      <c r="S4" s="12" t="s">
        <v>365</v>
      </c>
      <c r="U4" s="12" t="s">
        <v>370</v>
      </c>
      <c r="V4" s="7" t="s">
        <v>79</v>
      </c>
      <c r="W4" s="12" t="s">
        <v>371</v>
      </c>
      <c r="AB4" s="12" t="s">
        <v>387</v>
      </c>
      <c r="AD4" s="12" t="s">
        <v>110</v>
      </c>
      <c r="AE4" s="12" t="s">
        <v>113</v>
      </c>
      <c r="AF4" s="12" t="s">
        <v>120</v>
      </c>
      <c r="AG4" s="12" t="s">
        <v>124</v>
      </c>
      <c r="AH4" s="12" t="s">
        <v>130</v>
      </c>
      <c r="AI4" s="12" t="s">
        <v>412</v>
      </c>
      <c r="AJ4" s="12" t="s">
        <v>416</v>
      </c>
      <c r="AN4" s="12" t="s">
        <v>151</v>
      </c>
      <c r="AO4" t="s">
        <v>539</v>
      </c>
      <c r="AR4" s="12" t="s">
        <v>162</v>
      </c>
      <c r="AS4" t="s">
        <v>545</v>
      </c>
      <c r="AT4" t="s">
        <v>173</v>
      </c>
      <c r="AU4" t="s">
        <v>177</v>
      </c>
      <c r="AV4" t="s">
        <v>552</v>
      </c>
      <c r="AW4" t="s">
        <v>556</v>
      </c>
      <c r="AX4" t="s">
        <v>559</v>
      </c>
      <c r="AZ4" t="s">
        <v>562</v>
      </c>
      <c r="BA4" t="s">
        <v>191</v>
      </c>
      <c r="BB4" t="s">
        <v>195</v>
      </c>
      <c r="BC4" t="s">
        <v>572</v>
      </c>
      <c r="BD4" t="s">
        <v>574</v>
      </c>
      <c r="BG4" t="s">
        <v>212</v>
      </c>
      <c r="BH4" t="s">
        <v>214</v>
      </c>
      <c r="BI4" t="s">
        <v>586</v>
      </c>
      <c r="BK4" t="s">
        <v>589</v>
      </c>
      <c r="BL4" t="s">
        <v>230</v>
      </c>
      <c r="BN4" t="s">
        <v>591</v>
      </c>
      <c r="BO4" t="s">
        <v>239</v>
      </c>
      <c r="BP4" t="s">
        <v>594</v>
      </c>
      <c r="BS4" t="s">
        <v>246</v>
      </c>
      <c r="BT4" t="s">
        <v>609</v>
      </c>
      <c r="BU4" t="s">
        <v>256</v>
      </c>
      <c r="BV4" t="s">
        <v>259</v>
      </c>
      <c r="BW4" t="s">
        <v>275</v>
      </c>
      <c r="BX4" t="s">
        <v>278</v>
      </c>
      <c r="BZ4" t="s">
        <v>283</v>
      </c>
      <c r="CA4" t="s">
        <v>291</v>
      </c>
      <c r="CB4" t="s">
        <v>293</v>
      </c>
      <c r="CC4" t="s">
        <v>296</v>
      </c>
      <c r="CD4" t="s">
        <v>660</v>
      </c>
    </row>
    <row r="5" spans="1:83" ht="38.25">
      <c r="A5" s="8">
        <v>1</v>
      </c>
      <c r="B5" s="9">
        <v>11</v>
      </c>
      <c r="C5" s="9">
        <v>12</v>
      </c>
      <c r="F5" t="s">
        <v>23</v>
      </c>
      <c r="G5">
        <v>2</v>
      </c>
      <c r="I5" s="12" t="s">
        <v>25</v>
      </c>
      <c r="J5" s="12" t="s">
        <v>333</v>
      </c>
      <c r="K5" s="12" t="s">
        <v>52</v>
      </c>
      <c r="M5" s="12" t="s">
        <v>56</v>
      </c>
      <c r="P5" s="12" t="s">
        <v>352</v>
      </c>
      <c r="R5" s="12" t="s">
        <v>69</v>
      </c>
      <c r="S5" s="12" t="s">
        <v>366</v>
      </c>
      <c r="U5" s="12" t="s">
        <v>76</v>
      </c>
      <c r="W5" s="12" t="s">
        <v>82</v>
      </c>
      <c r="AB5" s="12" t="s">
        <v>141</v>
      </c>
      <c r="AD5" s="12" t="s">
        <v>111</v>
      </c>
      <c r="AE5" s="12" t="s">
        <v>114</v>
      </c>
      <c r="AF5" s="12" t="s">
        <v>121</v>
      </c>
      <c r="AG5" s="12" t="s">
        <v>125</v>
      </c>
      <c r="AH5" s="12" t="s">
        <v>131</v>
      </c>
      <c r="AI5" s="12" t="s">
        <v>134</v>
      </c>
      <c r="AJ5" s="12" t="s">
        <v>417</v>
      </c>
      <c r="AN5" s="12" t="s">
        <v>538</v>
      </c>
      <c r="AO5" t="s">
        <v>540</v>
      </c>
      <c r="AR5" s="12" t="s">
        <v>543</v>
      </c>
      <c r="AS5" t="s">
        <v>546</v>
      </c>
      <c r="AT5" t="s">
        <v>174</v>
      </c>
      <c r="AV5" t="s">
        <v>179</v>
      </c>
      <c r="AW5" t="s">
        <v>557</v>
      </c>
      <c r="AX5" t="s">
        <v>187</v>
      </c>
      <c r="BA5" t="s">
        <v>564</v>
      </c>
      <c r="BB5" t="s">
        <v>196</v>
      </c>
      <c r="BD5" t="s">
        <v>575</v>
      </c>
      <c r="BG5" t="s">
        <v>576</v>
      </c>
      <c r="BH5" t="s">
        <v>215</v>
      </c>
      <c r="BI5" t="s">
        <v>587</v>
      </c>
      <c r="BL5" t="s">
        <v>231</v>
      </c>
      <c r="BN5" t="s">
        <v>592</v>
      </c>
      <c r="BO5" t="s">
        <v>240</v>
      </c>
      <c r="BP5" t="s">
        <v>595</v>
      </c>
      <c r="BS5" t="s">
        <v>247</v>
      </c>
      <c r="BT5" t="s">
        <v>610</v>
      </c>
      <c r="BV5" t="s">
        <v>260</v>
      </c>
      <c r="BX5" t="s">
        <v>279</v>
      </c>
      <c r="BZ5" t="s">
        <v>284</v>
      </c>
      <c r="CB5" t="s">
        <v>88</v>
      </c>
      <c r="CC5" t="s">
        <v>297</v>
      </c>
      <c r="CD5" t="s">
        <v>661</v>
      </c>
    </row>
    <row r="6" spans="1:83" ht="25.5">
      <c r="A6" s="213" t="s">
        <v>19</v>
      </c>
      <c r="B6" s="214"/>
      <c r="C6" s="214"/>
      <c r="F6" t="s">
        <v>32</v>
      </c>
      <c r="G6">
        <v>3</v>
      </c>
      <c r="I6" s="12" t="s">
        <v>327</v>
      </c>
      <c r="J6" s="12" t="s">
        <v>334</v>
      </c>
      <c r="K6" s="12" t="s">
        <v>340</v>
      </c>
      <c r="M6" s="12" t="s">
        <v>347</v>
      </c>
      <c r="P6" s="12" t="s">
        <v>353</v>
      </c>
      <c r="R6" s="12" t="s">
        <v>70</v>
      </c>
      <c r="S6" s="12" t="s">
        <v>367</v>
      </c>
      <c r="W6" s="12" t="s">
        <v>372</v>
      </c>
      <c r="AB6" s="12" t="s">
        <v>101</v>
      </c>
      <c r="AD6" s="12" t="s">
        <v>399</v>
      </c>
      <c r="AE6" s="12" t="s">
        <v>115</v>
      </c>
      <c r="AG6" s="12" t="s">
        <v>406</v>
      </c>
      <c r="AI6" s="12" t="s">
        <v>413</v>
      </c>
      <c r="AJ6" s="12" t="s">
        <v>136</v>
      </c>
      <c r="AO6" t="s">
        <v>154</v>
      </c>
      <c r="AS6" t="s">
        <v>547</v>
      </c>
      <c r="AV6" t="s">
        <v>180</v>
      </c>
      <c r="AW6" t="s">
        <v>558</v>
      </c>
      <c r="BA6" t="s">
        <v>192</v>
      </c>
      <c r="BB6" t="s">
        <v>197</v>
      </c>
      <c r="BH6" t="s">
        <v>216</v>
      </c>
      <c r="BI6" t="s">
        <v>222</v>
      </c>
      <c r="BL6" t="s">
        <v>232</v>
      </c>
      <c r="BP6" t="s">
        <v>596</v>
      </c>
      <c r="BS6" t="s">
        <v>600</v>
      </c>
      <c r="BV6" t="s">
        <v>261</v>
      </c>
      <c r="BZ6" t="s">
        <v>621</v>
      </c>
      <c r="CB6" t="s">
        <v>294</v>
      </c>
      <c r="CC6" t="s">
        <v>298</v>
      </c>
      <c r="CD6" t="s">
        <v>321</v>
      </c>
    </row>
    <row r="7" spans="1:83" ht="38.25">
      <c r="A7" s="10" t="s">
        <v>20</v>
      </c>
      <c r="B7" s="11"/>
      <c r="C7" s="11"/>
      <c r="F7" t="s">
        <v>50</v>
      </c>
      <c r="G7">
        <v>4</v>
      </c>
      <c r="I7" s="12" t="s">
        <v>328</v>
      </c>
      <c r="J7" s="12" t="s">
        <v>34</v>
      </c>
      <c r="K7" s="12" t="s">
        <v>341</v>
      </c>
      <c r="M7" s="12" t="s">
        <v>348</v>
      </c>
      <c r="P7" s="12" t="s">
        <v>61</v>
      </c>
      <c r="R7" s="12" t="s">
        <v>71</v>
      </c>
      <c r="S7" s="12" t="s">
        <v>368</v>
      </c>
      <c r="W7" s="12" t="s">
        <v>83</v>
      </c>
      <c r="AB7" s="12" t="s">
        <v>388</v>
      </c>
      <c r="AD7" s="12" t="s">
        <v>400</v>
      </c>
      <c r="AE7" s="12" t="s">
        <v>404</v>
      </c>
      <c r="AG7" s="12" t="s">
        <v>407</v>
      </c>
      <c r="AI7" s="12" t="s">
        <v>414</v>
      </c>
      <c r="AJ7" s="12" t="s">
        <v>418</v>
      </c>
      <c r="AO7" t="s">
        <v>155</v>
      </c>
      <c r="AS7" t="s">
        <v>164</v>
      </c>
      <c r="AV7" t="s">
        <v>553</v>
      </c>
      <c r="BB7" t="s">
        <v>565</v>
      </c>
      <c r="BH7" t="s">
        <v>578</v>
      </c>
      <c r="BI7" t="s">
        <v>223</v>
      </c>
      <c r="BL7" t="s">
        <v>590</v>
      </c>
      <c r="BP7" t="s">
        <v>597</v>
      </c>
      <c r="BS7" t="s">
        <v>601</v>
      </c>
      <c r="BV7" t="s">
        <v>262</v>
      </c>
      <c r="BZ7" t="s">
        <v>285</v>
      </c>
      <c r="CB7" t="s">
        <v>630</v>
      </c>
      <c r="CC7" t="s">
        <v>299</v>
      </c>
      <c r="CD7" t="s">
        <v>662</v>
      </c>
    </row>
    <row r="8" spans="1:83" ht="38.25">
      <c r="A8" s="12" t="s">
        <v>21</v>
      </c>
      <c r="B8" s="9">
        <v>148</v>
      </c>
      <c r="C8" s="9">
        <v>2.2999999999999998</v>
      </c>
      <c r="D8">
        <f>(20-C8)*B8</f>
        <v>2619.6</v>
      </c>
      <c r="F8" t="s">
        <v>53</v>
      </c>
      <c r="G8">
        <v>5</v>
      </c>
      <c r="I8" s="12" t="s">
        <v>26</v>
      </c>
      <c r="J8" s="12" t="s">
        <v>35</v>
      </c>
      <c r="K8" s="12" t="s">
        <v>342</v>
      </c>
      <c r="P8" s="12" t="s">
        <v>354</v>
      </c>
      <c r="R8" s="12" t="s">
        <v>359</v>
      </c>
      <c r="W8" s="12" t="s">
        <v>373</v>
      </c>
      <c r="AB8" s="12" t="s">
        <v>389</v>
      </c>
      <c r="AD8" s="12" t="s">
        <v>401</v>
      </c>
      <c r="AE8" s="12" t="s">
        <v>405</v>
      </c>
      <c r="AG8" s="12" t="s">
        <v>408</v>
      </c>
      <c r="AJ8" s="12" t="s">
        <v>419</v>
      </c>
      <c r="AO8" t="s">
        <v>156</v>
      </c>
      <c r="AS8" t="s">
        <v>165</v>
      </c>
      <c r="AV8" t="s">
        <v>181</v>
      </c>
      <c r="BB8" t="s">
        <v>566</v>
      </c>
      <c r="BH8" t="s">
        <v>217</v>
      </c>
      <c r="BI8" t="s">
        <v>224</v>
      </c>
      <c r="BS8" t="s">
        <v>602</v>
      </c>
      <c r="BV8" t="s">
        <v>263</v>
      </c>
      <c r="BZ8" t="s">
        <v>622</v>
      </c>
      <c r="CB8" t="s">
        <v>631</v>
      </c>
      <c r="CC8" t="s">
        <v>300</v>
      </c>
      <c r="CD8" t="s">
        <v>322</v>
      </c>
    </row>
    <row r="9" spans="1:83" ht="25.5">
      <c r="A9" s="10" t="s">
        <v>22</v>
      </c>
      <c r="B9" s="11"/>
      <c r="C9" s="11"/>
      <c r="F9" t="s">
        <v>54</v>
      </c>
      <c r="G9">
        <v>6</v>
      </c>
      <c r="I9" s="12" t="s">
        <v>329</v>
      </c>
      <c r="J9" s="12" t="s">
        <v>36</v>
      </c>
      <c r="K9" s="12" t="s">
        <v>343</v>
      </c>
      <c r="P9" s="12" t="s">
        <v>355</v>
      </c>
      <c r="W9" s="12" t="s">
        <v>374</v>
      </c>
      <c r="AB9" s="12" t="s">
        <v>102</v>
      </c>
      <c r="AD9" s="12" t="s">
        <v>402</v>
      </c>
      <c r="AE9" s="12" t="s">
        <v>116</v>
      </c>
      <c r="AG9" s="12" t="s">
        <v>409</v>
      </c>
      <c r="AJ9" s="12" t="s">
        <v>137</v>
      </c>
      <c r="AO9" t="s">
        <v>541</v>
      </c>
      <c r="AS9" t="s">
        <v>548</v>
      </c>
      <c r="AV9" t="s">
        <v>554</v>
      </c>
      <c r="BB9" t="s">
        <v>198</v>
      </c>
      <c r="BH9" t="s">
        <v>579</v>
      </c>
      <c r="BS9" t="s">
        <v>603</v>
      </c>
      <c r="BV9" t="s">
        <v>264</v>
      </c>
      <c r="BZ9" t="s">
        <v>623</v>
      </c>
      <c r="CB9" t="s">
        <v>632</v>
      </c>
      <c r="CC9" t="s">
        <v>634</v>
      </c>
      <c r="CD9" t="s">
        <v>323</v>
      </c>
    </row>
    <row r="10" spans="1:83" ht="25.5">
      <c r="A10" s="10" t="s">
        <v>23</v>
      </c>
      <c r="B10" s="11"/>
      <c r="C10" s="11"/>
      <c r="D10">
        <f t="shared" ref="D10:D73" si="0">(20-C10)*B10</f>
        <v>0</v>
      </c>
      <c r="F10" t="s">
        <v>57</v>
      </c>
      <c r="G10">
        <v>7</v>
      </c>
      <c r="I10" s="12" t="s">
        <v>29</v>
      </c>
      <c r="J10" s="12" t="s">
        <v>37</v>
      </c>
      <c r="P10" s="12" t="s">
        <v>62</v>
      </c>
      <c r="W10" s="12" t="s">
        <v>84</v>
      </c>
      <c r="AB10" s="12" t="s">
        <v>390</v>
      </c>
      <c r="AE10" s="12" t="s">
        <v>117</v>
      </c>
      <c r="AG10" s="12" t="s">
        <v>410</v>
      </c>
      <c r="AJ10" s="12" t="s">
        <v>420</v>
      </c>
      <c r="AS10" t="s">
        <v>166</v>
      </c>
      <c r="AV10" t="s">
        <v>555</v>
      </c>
      <c r="BB10" t="s">
        <v>199</v>
      </c>
      <c r="BH10" t="s">
        <v>580</v>
      </c>
      <c r="BS10" t="s">
        <v>604</v>
      </c>
      <c r="BV10" t="s">
        <v>265</v>
      </c>
      <c r="BZ10" t="s">
        <v>624</v>
      </c>
      <c r="CC10" t="s">
        <v>635</v>
      </c>
    </row>
    <row r="11" spans="1:83" ht="25.5">
      <c r="A11" s="12" t="s">
        <v>24</v>
      </c>
      <c r="B11" s="9">
        <v>216</v>
      </c>
      <c r="C11" s="9">
        <v>-7.8</v>
      </c>
      <c r="D11">
        <f t="shared" si="0"/>
        <v>6004.8</v>
      </c>
      <c r="F11" t="s">
        <v>59</v>
      </c>
      <c r="G11">
        <v>8</v>
      </c>
      <c r="I11" s="12" t="s">
        <v>30</v>
      </c>
      <c r="J11" s="12" t="s">
        <v>38</v>
      </c>
      <c r="P11" s="12" t="s">
        <v>356</v>
      </c>
      <c r="W11" s="12" t="s">
        <v>375</v>
      </c>
      <c r="AB11" s="12" t="s">
        <v>391</v>
      </c>
      <c r="AG11" s="12" t="s">
        <v>411</v>
      </c>
      <c r="AJ11" s="12" t="s">
        <v>421</v>
      </c>
      <c r="AS11" t="s">
        <v>167</v>
      </c>
      <c r="AV11" t="s">
        <v>182</v>
      </c>
      <c r="BB11" t="s">
        <v>200</v>
      </c>
      <c r="BH11" t="s">
        <v>218</v>
      </c>
      <c r="BS11" t="s">
        <v>248</v>
      </c>
      <c r="BV11" t="s">
        <v>266</v>
      </c>
      <c r="BZ11" t="s">
        <v>286</v>
      </c>
      <c r="CC11" t="s">
        <v>636</v>
      </c>
    </row>
    <row r="12" spans="1:83" ht="38.25">
      <c r="A12" s="12" t="s">
        <v>326</v>
      </c>
      <c r="B12" s="9">
        <v>213</v>
      </c>
      <c r="C12" s="9">
        <v>-7.5</v>
      </c>
      <c r="D12">
        <f t="shared" si="0"/>
        <v>5857.5</v>
      </c>
      <c r="F12" t="s">
        <v>60</v>
      </c>
      <c r="G12">
        <v>9</v>
      </c>
      <c r="I12" s="12" t="s">
        <v>330</v>
      </c>
      <c r="J12" s="12" t="s">
        <v>39</v>
      </c>
      <c r="P12" s="12" t="s">
        <v>63</v>
      </c>
      <c r="W12" s="12" t="s">
        <v>85</v>
      </c>
      <c r="AB12" s="12" t="s">
        <v>392</v>
      </c>
      <c r="AG12" s="12" t="s">
        <v>126</v>
      </c>
      <c r="AJ12" s="12" t="s">
        <v>422</v>
      </c>
      <c r="AS12" t="s">
        <v>168</v>
      </c>
      <c r="BB12" t="s">
        <v>567</v>
      </c>
      <c r="BH12" t="s">
        <v>581</v>
      </c>
      <c r="BS12" t="s">
        <v>249</v>
      </c>
      <c r="BV12" t="s">
        <v>611</v>
      </c>
      <c r="BZ12" t="s">
        <v>625</v>
      </c>
      <c r="CC12" t="s">
        <v>301</v>
      </c>
    </row>
    <row r="13" spans="1:83" ht="51">
      <c r="A13" s="12" t="s">
        <v>25</v>
      </c>
      <c r="B13" s="9">
        <v>223</v>
      </c>
      <c r="C13" s="9">
        <v>-2.7</v>
      </c>
      <c r="D13">
        <f t="shared" si="0"/>
        <v>5062.0999999999995</v>
      </c>
      <c r="F13" t="s">
        <v>64</v>
      </c>
      <c r="G13">
        <v>10</v>
      </c>
      <c r="I13" s="12" t="s">
        <v>331</v>
      </c>
      <c r="J13" s="12" t="s">
        <v>40</v>
      </c>
      <c r="W13" s="12" t="s">
        <v>376</v>
      </c>
      <c r="AB13" s="12" t="s">
        <v>393</v>
      </c>
      <c r="AG13" s="12" t="s">
        <v>127</v>
      </c>
      <c r="AJ13" s="12" t="s">
        <v>423</v>
      </c>
      <c r="AS13" t="s">
        <v>549</v>
      </c>
      <c r="BB13" t="s">
        <v>201</v>
      </c>
      <c r="BH13" t="s">
        <v>582</v>
      </c>
      <c r="BS13" t="s">
        <v>605</v>
      </c>
      <c r="BV13" t="s">
        <v>612</v>
      </c>
      <c r="BZ13" t="s">
        <v>287</v>
      </c>
      <c r="CC13" t="s">
        <v>302</v>
      </c>
    </row>
    <row r="14" spans="1:83" ht="25.5">
      <c r="A14" s="12" t="s">
        <v>327</v>
      </c>
      <c r="B14" s="9">
        <v>213</v>
      </c>
      <c r="C14" s="9">
        <v>-7.6</v>
      </c>
      <c r="D14">
        <f t="shared" si="0"/>
        <v>5878.8</v>
      </c>
      <c r="F14" t="s">
        <v>67</v>
      </c>
      <c r="G14">
        <v>11</v>
      </c>
      <c r="I14" s="12" t="s">
        <v>31</v>
      </c>
      <c r="J14" s="12" t="s">
        <v>41</v>
      </c>
      <c r="W14" s="12" t="s">
        <v>86</v>
      </c>
      <c r="AB14" s="12" t="s">
        <v>394</v>
      </c>
      <c r="AJ14" s="12" t="s">
        <v>138</v>
      </c>
      <c r="AS14" t="s">
        <v>169</v>
      </c>
      <c r="BB14" t="s">
        <v>568</v>
      </c>
      <c r="BH14" t="s">
        <v>219</v>
      </c>
      <c r="BS14" t="s">
        <v>606</v>
      </c>
      <c r="BV14" t="s">
        <v>267</v>
      </c>
      <c r="BZ14" t="s">
        <v>288</v>
      </c>
      <c r="CC14" t="s">
        <v>637</v>
      </c>
    </row>
    <row r="15" spans="1:83" ht="38.25">
      <c r="A15" s="12" t="s">
        <v>328</v>
      </c>
      <c r="B15" s="9">
        <v>211</v>
      </c>
      <c r="C15" s="9">
        <v>-6.7</v>
      </c>
      <c r="D15">
        <f t="shared" si="0"/>
        <v>5633.7</v>
      </c>
      <c r="F15" t="s">
        <v>72</v>
      </c>
      <c r="G15">
        <v>12</v>
      </c>
      <c r="J15" s="12" t="s">
        <v>42</v>
      </c>
      <c r="W15" s="12" t="s">
        <v>377</v>
      </c>
      <c r="AB15" s="12" t="s">
        <v>395</v>
      </c>
      <c r="AJ15" s="12" t="s">
        <v>424</v>
      </c>
      <c r="AS15" t="s">
        <v>550</v>
      </c>
      <c r="BB15" t="s">
        <v>569</v>
      </c>
      <c r="BH15" t="s">
        <v>220</v>
      </c>
      <c r="BS15" t="s">
        <v>607</v>
      </c>
      <c r="BV15" t="s">
        <v>268</v>
      </c>
      <c r="BZ15" t="s">
        <v>289</v>
      </c>
      <c r="CC15" t="s">
        <v>638</v>
      </c>
    </row>
    <row r="16" spans="1:83">
      <c r="A16" s="12" t="s">
        <v>26</v>
      </c>
      <c r="B16" s="9">
        <v>237</v>
      </c>
      <c r="C16" s="9">
        <v>-9.1999999999999993</v>
      </c>
      <c r="D16">
        <f t="shared" si="0"/>
        <v>6920.4</v>
      </c>
      <c r="F16" t="s">
        <v>74</v>
      </c>
      <c r="G16">
        <v>13</v>
      </c>
      <c r="J16" s="12" t="s">
        <v>43</v>
      </c>
      <c r="W16" s="12" t="s">
        <v>87</v>
      </c>
      <c r="AB16" s="12" t="s">
        <v>103</v>
      </c>
      <c r="AJ16" s="12" t="s">
        <v>425</v>
      </c>
      <c r="AS16" t="s">
        <v>170</v>
      </c>
      <c r="BB16" t="s">
        <v>570</v>
      </c>
      <c r="BH16" t="s">
        <v>583</v>
      </c>
      <c r="BS16" t="s">
        <v>250</v>
      </c>
      <c r="BV16" t="s">
        <v>613</v>
      </c>
      <c r="BZ16" t="s">
        <v>626</v>
      </c>
      <c r="CC16" t="s">
        <v>303</v>
      </c>
    </row>
    <row r="17" spans="1:81">
      <c r="A17" s="12" t="s">
        <v>329</v>
      </c>
      <c r="B17" s="9">
        <v>256</v>
      </c>
      <c r="C17" s="9">
        <v>-12</v>
      </c>
      <c r="D17">
        <f t="shared" si="0"/>
        <v>8192</v>
      </c>
      <c r="F17" t="s">
        <v>75</v>
      </c>
      <c r="G17">
        <v>14</v>
      </c>
      <c r="J17" s="12" t="s">
        <v>44</v>
      </c>
      <c r="W17" s="12" t="s">
        <v>88</v>
      </c>
      <c r="AB17" s="12" t="s">
        <v>104</v>
      </c>
      <c r="AJ17" s="12" t="s">
        <v>139</v>
      </c>
      <c r="BB17" t="s">
        <v>202</v>
      </c>
      <c r="BH17" t="s">
        <v>584</v>
      </c>
      <c r="BS17" t="s">
        <v>251</v>
      </c>
      <c r="BV17" t="s">
        <v>269</v>
      </c>
      <c r="BZ17" t="s">
        <v>627</v>
      </c>
      <c r="CC17" t="s">
        <v>304</v>
      </c>
    </row>
    <row r="18" spans="1:81" ht="25.5">
      <c r="A18" s="12" t="s">
        <v>29</v>
      </c>
      <c r="B18" s="9">
        <v>231</v>
      </c>
      <c r="C18" s="9">
        <v>-8.3000000000000007</v>
      </c>
      <c r="D18">
        <f t="shared" si="0"/>
        <v>6537.3</v>
      </c>
      <c r="F18" t="s">
        <v>77</v>
      </c>
      <c r="G18">
        <v>15</v>
      </c>
      <c r="J18" s="12" t="s">
        <v>335</v>
      </c>
      <c r="W18" s="12" t="s">
        <v>378</v>
      </c>
      <c r="AB18" s="12" t="s">
        <v>105</v>
      </c>
      <c r="AJ18" s="12" t="s">
        <v>140</v>
      </c>
      <c r="BB18" t="s">
        <v>203</v>
      </c>
      <c r="BS18" t="s">
        <v>608</v>
      </c>
      <c r="BV18" t="s">
        <v>614</v>
      </c>
      <c r="CC18" t="s">
        <v>639</v>
      </c>
    </row>
    <row r="19" spans="1:81" ht="63.75">
      <c r="A19" s="12" t="s">
        <v>30</v>
      </c>
      <c r="B19" s="9">
        <v>215</v>
      </c>
      <c r="C19" s="9">
        <v>-8.1</v>
      </c>
      <c r="D19">
        <f t="shared" si="0"/>
        <v>6041.5</v>
      </c>
      <c r="F19" t="s">
        <v>80</v>
      </c>
      <c r="G19">
        <v>16</v>
      </c>
      <c r="J19" s="12" t="s">
        <v>45</v>
      </c>
      <c r="W19" s="12" t="s">
        <v>89</v>
      </c>
      <c r="AB19" s="12" t="s">
        <v>396</v>
      </c>
      <c r="AJ19" s="12" t="s">
        <v>141</v>
      </c>
      <c r="BV19" t="s">
        <v>615</v>
      </c>
      <c r="CC19" t="s">
        <v>640</v>
      </c>
    </row>
    <row r="20" spans="1:81" ht="25.5">
      <c r="A20" s="12" t="s">
        <v>330</v>
      </c>
      <c r="B20" s="9">
        <v>206</v>
      </c>
      <c r="C20" s="9">
        <v>-7.9</v>
      </c>
      <c r="D20">
        <f t="shared" si="0"/>
        <v>5747.4</v>
      </c>
      <c r="F20" t="s">
        <v>94</v>
      </c>
      <c r="G20">
        <v>17</v>
      </c>
      <c r="J20" s="12" t="s">
        <v>46</v>
      </c>
      <c r="W20" s="12" t="s">
        <v>90</v>
      </c>
      <c r="AB20" s="12" t="s">
        <v>106</v>
      </c>
      <c r="AJ20" s="12" t="s">
        <v>426</v>
      </c>
      <c r="BV20" t="s">
        <v>270</v>
      </c>
      <c r="CC20" t="s">
        <v>641</v>
      </c>
    </row>
    <row r="21" spans="1:81" ht="38.25">
      <c r="A21" s="12" t="s">
        <v>331</v>
      </c>
      <c r="B21" s="9">
        <v>206</v>
      </c>
      <c r="C21" s="9">
        <v>-8.8000000000000007</v>
      </c>
      <c r="D21">
        <f t="shared" si="0"/>
        <v>5932.8</v>
      </c>
      <c r="F21" t="s">
        <v>96</v>
      </c>
      <c r="G21">
        <v>18</v>
      </c>
      <c r="J21" s="12" t="s">
        <v>47</v>
      </c>
      <c r="W21" s="12" t="s">
        <v>379</v>
      </c>
      <c r="AB21" s="12" t="s">
        <v>397</v>
      </c>
      <c r="AJ21" s="12" t="s">
        <v>427</v>
      </c>
      <c r="BV21" t="s">
        <v>616</v>
      </c>
      <c r="CC21" t="s">
        <v>305</v>
      </c>
    </row>
    <row r="22" spans="1:81">
      <c r="A22" s="12" t="s">
        <v>31</v>
      </c>
      <c r="B22" s="9">
        <v>225</v>
      </c>
      <c r="C22" s="9">
        <v>-7.3</v>
      </c>
      <c r="D22">
        <f t="shared" si="0"/>
        <v>6142.5</v>
      </c>
      <c r="F22" t="s">
        <v>97</v>
      </c>
      <c r="G22">
        <v>19</v>
      </c>
      <c r="J22" s="12" t="s">
        <v>48</v>
      </c>
      <c r="W22" s="12" t="s">
        <v>380</v>
      </c>
      <c r="AJ22" s="12" t="s">
        <v>142</v>
      </c>
      <c r="BV22" t="s">
        <v>617</v>
      </c>
      <c r="CC22" t="s">
        <v>642</v>
      </c>
    </row>
    <row r="23" spans="1:81" ht="25.5">
      <c r="A23" s="10" t="s">
        <v>32</v>
      </c>
      <c r="B23" s="11"/>
      <c r="C23" s="11"/>
      <c r="D23">
        <f t="shared" si="0"/>
        <v>0</v>
      </c>
      <c r="F23" t="s">
        <v>98</v>
      </c>
      <c r="G23">
        <v>20</v>
      </c>
      <c r="J23" s="12" t="s">
        <v>336</v>
      </c>
      <c r="W23" s="12" t="s">
        <v>91</v>
      </c>
      <c r="AJ23" s="12" t="s">
        <v>143</v>
      </c>
      <c r="BV23" t="s">
        <v>271</v>
      </c>
      <c r="CC23" t="s">
        <v>643</v>
      </c>
    </row>
    <row r="24" spans="1:81" ht="38.25">
      <c r="A24" s="12" t="s">
        <v>332</v>
      </c>
      <c r="B24" s="9">
        <v>211</v>
      </c>
      <c r="C24" s="9">
        <v>-12.7</v>
      </c>
      <c r="D24">
        <f t="shared" si="0"/>
        <v>6899.7000000000007</v>
      </c>
      <c r="F24" t="s">
        <v>100</v>
      </c>
      <c r="G24">
        <v>21</v>
      </c>
      <c r="J24" s="12" t="s">
        <v>337</v>
      </c>
      <c r="W24" s="12" t="s">
        <v>381</v>
      </c>
      <c r="AJ24" s="12" t="s">
        <v>428</v>
      </c>
      <c r="BV24" t="s">
        <v>143</v>
      </c>
      <c r="CC24" t="s">
        <v>644</v>
      </c>
    </row>
    <row r="25" spans="1:81" ht="25.5">
      <c r="A25" s="12" t="s">
        <v>33</v>
      </c>
      <c r="B25" s="9">
        <v>223</v>
      </c>
      <c r="C25" s="9">
        <v>-11.9</v>
      </c>
      <c r="D25">
        <f t="shared" si="0"/>
        <v>7113.7</v>
      </c>
      <c r="F25" t="s">
        <v>107</v>
      </c>
      <c r="G25">
        <v>22</v>
      </c>
      <c r="J25" s="12" t="s">
        <v>49</v>
      </c>
      <c r="W25" s="12" t="s">
        <v>92</v>
      </c>
      <c r="AJ25" s="12" t="s">
        <v>429</v>
      </c>
      <c r="BV25" t="s">
        <v>618</v>
      </c>
      <c r="CC25" t="s">
        <v>645</v>
      </c>
    </row>
    <row r="26" spans="1:81" ht="38.25">
      <c r="A26" s="12" t="s">
        <v>333</v>
      </c>
      <c r="B26" s="9">
        <v>210</v>
      </c>
      <c r="C26" s="9">
        <v>-10.7</v>
      </c>
      <c r="D26">
        <f t="shared" si="0"/>
        <v>6447</v>
      </c>
      <c r="F26" t="s">
        <v>109</v>
      </c>
      <c r="G26">
        <v>23</v>
      </c>
      <c r="J26" s="12" t="s">
        <v>338</v>
      </c>
      <c r="W26" s="12" t="s">
        <v>382</v>
      </c>
      <c r="AJ26" s="12" t="s">
        <v>430</v>
      </c>
      <c r="BV26" t="s">
        <v>272</v>
      </c>
      <c r="CC26" t="s">
        <v>306</v>
      </c>
    </row>
    <row r="27" spans="1:81" ht="51">
      <c r="A27" s="12" t="s">
        <v>334</v>
      </c>
      <c r="B27" s="9">
        <v>240</v>
      </c>
      <c r="C27" s="9">
        <v>-14.7</v>
      </c>
      <c r="D27">
        <f t="shared" si="0"/>
        <v>8328</v>
      </c>
      <c r="F27" t="s">
        <v>112</v>
      </c>
      <c r="G27">
        <v>24</v>
      </c>
      <c r="W27" s="12" t="s">
        <v>383</v>
      </c>
      <c r="AJ27" s="12" t="s">
        <v>144</v>
      </c>
      <c r="BV27" t="s">
        <v>273</v>
      </c>
      <c r="CC27" t="s">
        <v>307</v>
      </c>
    </row>
    <row r="28" spans="1:81" ht="89.25">
      <c r="A28" s="12" t="s">
        <v>34</v>
      </c>
      <c r="B28" s="9">
        <v>229</v>
      </c>
      <c r="C28" s="9">
        <v>-12.4</v>
      </c>
      <c r="D28">
        <f t="shared" si="0"/>
        <v>7419.5999999999995</v>
      </c>
      <c r="F28" t="s">
        <v>118</v>
      </c>
      <c r="G28">
        <v>25</v>
      </c>
      <c r="W28" s="12" t="s">
        <v>93</v>
      </c>
      <c r="AJ28" s="12" t="s">
        <v>145</v>
      </c>
      <c r="CC28" t="s">
        <v>308</v>
      </c>
    </row>
    <row r="29" spans="1:81">
      <c r="A29" s="12" t="s">
        <v>35</v>
      </c>
      <c r="B29" s="9">
        <v>236</v>
      </c>
      <c r="C29" s="9">
        <v>-13.6</v>
      </c>
      <c r="D29">
        <f t="shared" si="0"/>
        <v>7929.6</v>
      </c>
      <c r="F29" t="s">
        <v>122</v>
      </c>
      <c r="G29">
        <v>26</v>
      </c>
      <c r="CC29" t="s">
        <v>646</v>
      </c>
    </row>
    <row r="30" spans="1:81">
      <c r="A30" s="12" t="s">
        <v>36</v>
      </c>
      <c r="B30" s="9">
        <v>233</v>
      </c>
      <c r="C30" s="9">
        <v>-14</v>
      </c>
      <c r="D30">
        <f t="shared" si="0"/>
        <v>7922</v>
      </c>
      <c r="F30" t="s">
        <v>128</v>
      </c>
      <c r="G30">
        <v>27</v>
      </c>
      <c r="CC30" t="s">
        <v>647</v>
      </c>
    </row>
    <row r="31" spans="1:81">
      <c r="A31" s="12" t="s">
        <v>37</v>
      </c>
      <c r="B31" s="9">
        <v>244</v>
      </c>
      <c r="C31" s="9">
        <v>-14.3</v>
      </c>
      <c r="D31">
        <f t="shared" si="0"/>
        <v>8369.1999999999989</v>
      </c>
      <c r="F31" t="s">
        <v>132</v>
      </c>
      <c r="G31">
        <v>28</v>
      </c>
      <c r="CC31" t="s">
        <v>648</v>
      </c>
    </row>
    <row r="32" spans="1:81">
      <c r="A32" s="12" t="s">
        <v>38</v>
      </c>
      <c r="B32" s="9">
        <v>245</v>
      </c>
      <c r="C32" s="9">
        <v>-12.7</v>
      </c>
      <c r="D32">
        <f t="shared" si="0"/>
        <v>8011.5000000000009</v>
      </c>
      <c r="F32" t="s">
        <v>135</v>
      </c>
      <c r="G32">
        <v>29</v>
      </c>
      <c r="CC32" t="s">
        <v>309</v>
      </c>
    </row>
    <row r="33" spans="1:81">
      <c r="A33" s="12" t="s">
        <v>39</v>
      </c>
      <c r="B33" s="9">
        <v>226</v>
      </c>
      <c r="C33" s="9">
        <v>-11.8</v>
      </c>
      <c r="D33">
        <f t="shared" si="0"/>
        <v>7186.8</v>
      </c>
      <c r="F33" t="s">
        <v>146</v>
      </c>
      <c r="G33">
        <v>30</v>
      </c>
      <c r="CC33" t="s">
        <v>310</v>
      </c>
    </row>
    <row r="34" spans="1:81">
      <c r="A34" s="12" t="s">
        <v>40</v>
      </c>
      <c r="B34" s="9">
        <v>238</v>
      </c>
      <c r="C34" s="9">
        <v>-13.8</v>
      </c>
      <c r="D34">
        <f t="shared" si="0"/>
        <v>8044.4</v>
      </c>
      <c r="F34" t="s">
        <v>147</v>
      </c>
      <c r="G34">
        <v>31</v>
      </c>
      <c r="CC34" t="s">
        <v>649</v>
      </c>
    </row>
    <row r="35" spans="1:81">
      <c r="A35" s="12" t="s">
        <v>41</v>
      </c>
      <c r="B35" s="9">
        <v>232</v>
      </c>
      <c r="C35" s="9">
        <v>-14.3</v>
      </c>
      <c r="D35">
        <f t="shared" si="0"/>
        <v>7957.5999999999995</v>
      </c>
      <c r="F35" t="s">
        <v>148</v>
      </c>
      <c r="G35">
        <v>32</v>
      </c>
      <c r="CC35" t="s">
        <v>650</v>
      </c>
    </row>
    <row r="36" spans="1:81">
      <c r="A36" s="12" t="s">
        <v>42</v>
      </c>
      <c r="B36" s="9">
        <v>247</v>
      </c>
      <c r="C36" s="9">
        <v>-13.3</v>
      </c>
      <c r="D36">
        <f t="shared" si="0"/>
        <v>8225.0999999999985</v>
      </c>
      <c r="F36" t="s">
        <v>150</v>
      </c>
      <c r="G36">
        <v>33</v>
      </c>
      <c r="CC36" t="s">
        <v>651</v>
      </c>
    </row>
    <row r="37" spans="1:81">
      <c r="A37" s="12" t="s">
        <v>43</v>
      </c>
      <c r="B37" s="9">
        <v>222</v>
      </c>
      <c r="C37" s="9">
        <v>-11.9</v>
      </c>
      <c r="D37">
        <f t="shared" si="0"/>
        <v>7081.7999999999993</v>
      </c>
      <c r="F37" t="s">
        <v>152</v>
      </c>
      <c r="G37">
        <v>34</v>
      </c>
      <c r="CC37" t="s">
        <v>652</v>
      </c>
    </row>
    <row r="38" spans="1:81">
      <c r="A38" s="12" t="s">
        <v>44</v>
      </c>
      <c r="B38" s="9">
        <v>229</v>
      </c>
      <c r="C38" s="9">
        <v>-12.4</v>
      </c>
      <c r="D38">
        <f t="shared" si="0"/>
        <v>7419.5999999999995</v>
      </c>
      <c r="F38" t="s">
        <v>157</v>
      </c>
      <c r="G38">
        <v>35</v>
      </c>
      <c r="CC38" t="s">
        <v>311</v>
      </c>
    </row>
    <row r="39" spans="1:81">
      <c r="A39" s="12" t="s">
        <v>335</v>
      </c>
      <c r="B39" s="9">
        <v>245</v>
      </c>
      <c r="C39" s="9">
        <v>-13.7</v>
      </c>
      <c r="D39">
        <f t="shared" si="0"/>
        <v>8256.5</v>
      </c>
      <c r="F39" t="s">
        <v>158</v>
      </c>
      <c r="G39">
        <v>36</v>
      </c>
      <c r="CC39" t="s">
        <v>312</v>
      </c>
    </row>
    <row r="40" spans="1:81">
      <c r="A40" s="12" t="s">
        <v>45</v>
      </c>
      <c r="B40" s="9">
        <v>262</v>
      </c>
      <c r="C40" s="9">
        <v>-16.100000000000001</v>
      </c>
      <c r="D40">
        <f t="shared" si="0"/>
        <v>9458.2000000000007</v>
      </c>
      <c r="F40" t="s">
        <v>160</v>
      </c>
      <c r="G40">
        <v>37</v>
      </c>
      <c r="CC40" t="s">
        <v>653</v>
      </c>
    </row>
    <row r="41" spans="1:81">
      <c r="A41" s="12" t="s">
        <v>46</v>
      </c>
      <c r="B41" s="9">
        <v>245</v>
      </c>
      <c r="C41" s="9">
        <v>-12.4</v>
      </c>
      <c r="D41">
        <f t="shared" si="0"/>
        <v>7938</v>
      </c>
      <c r="F41" t="s">
        <v>163</v>
      </c>
      <c r="G41">
        <v>38</v>
      </c>
      <c r="CC41" t="s">
        <v>313</v>
      </c>
    </row>
    <row r="42" spans="1:81">
      <c r="A42" s="12" t="s">
        <v>47</v>
      </c>
      <c r="B42" s="9">
        <v>258</v>
      </c>
      <c r="C42" s="9">
        <v>-14.7</v>
      </c>
      <c r="D42">
        <f t="shared" si="0"/>
        <v>8952.6</v>
      </c>
      <c r="F42" t="s">
        <v>171</v>
      </c>
      <c r="G42">
        <v>39</v>
      </c>
      <c r="CC42" t="s">
        <v>654</v>
      </c>
    </row>
    <row r="43" spans="1:81">
      <c r="A43" s="12" t="s">
        <v>48</v>
      </c>
      <c r="B43" s="9">
        <v>255</v>
      </c>
      <c r="C43" s="9">
        <v>-14</v>
      </c>
      <c r="D43">
        <f t="shared" si="0"/>
        <v>8670</v>
      </c>
      <c r="F43" t="s">
        <v>175</v>
      </c>
      <c r="G43">
        <v>40</v>
      </c>
      <c r="CC43" t="s">
        <v>314</v>
      </c>
    </row>
    <row r="44" spans="1:81">
      <c r="A44" s="12" t="s">
        <v>336</v>
      </c>
      <c r="B44" s="9">
        <v>252</v>
      </c>
      <c r="C44" s="9">
        <v>-15.1</v>
      </c>
      <c r="D44">
        <f t="shared" si="0"/>
        <v>8845.2000000000007</v>
      </c>
      <c r="F44" t="s">
        <v>178</v>
      </c>
      <c r="G44">
        <v>41</v>
      </c>
      <c r="CC44" t="s">
        <v>315</v>
      </c>
    </row>
    <row r="45" spans="1:81">
      <c r="A45" s="12" t="s">
        <v>337</v>
      </c>
      <c r="B45" s="9">
        <v>229</v>
      </c>
      <c r="C45" s="9">
        <v>-13.1</v>
      </c>
      <c r="D45">
        <f t="shared" si="0"/>
        <v>7579.9000000000005</v>
      </c>
      <c r="F45" t="s">
        <v>183</v>
      </c>
      <c r="G45">
        <v>42</v>
      </c>
      <c r="CC45" t="s">
        <v>655</v>
      </c>
    </row>
    <row r="46" spans="1:81">
      <c r="A46" s="12" t="s">
        <v>49</v>
      </c>
      <c r="B46" s="9">
        <v>233</v>
      </c>
      <c r="C46" s="9">
        <v>-12.5</v>
      </c>
      <c r="D46">
        <f t="shared" si="0"/>
        <v>7572.5</v>
      </c>
      <c r="F46" t="s">
        <v>185</v>
      </c>
      <c r="G46">
        <v>43</v>
      </c>
      <c r="CC46" t="s">
        <v>316</v>
      </c>
    </row>
    <row r="47" spans="1:81">
      <c r="A47" s="12" t="s">
        <v>338</v>
      </c>
      <c r="B47" s="9">
        <v>249</v>
      </c>
      <c r="C47" s="9">
        <v>-14.4</v>
      </c>
      <c r="D47">
        <f t="shared" si="0"/>
        <v>8565.6</v>
      </c>
      <c r="F47" t="s">
        <v>188</v>
      </c>
      <c r="G47">
        <v>44</v>
      </c>
      <c r="CC47" t="s">
        <v>656</v>
      </c>
    </row>
    <row r="48" spans="1:81">
      <c r="A48" s="10" t="s">
        <v>50</v>
      </c>
      <c r="B48" s="11"/>
      <c r="C48" s="11"/>
      <c r="D48">
        <f t="shared" si="0"/>
        <v>0</v>
      </c>
      <c r="F48" t="s">
        <v>189</v>
      </c>
      <c r="G48">
        <v>45</v>
      </c>
      <c r="CC48" t="s">
        <v>657</v>
      </c>
    </row>
    <row r="49" spans="1:81">
      <c r="A49" s="12" t="s">
        <v>339</v>
      </c>
      <c r="B49" s="9">
        <v>250</v>
      </c>
      <c r="C49" s="9">
        <v>-4.5</v>
      </c>
      <c r="D49">
        <f t="shared" si="0"/>
        <v>6125</v>
      </c>
      <c r="F49" t="s">
        <v>190</v>
      </c>
      <c r="G49">
        <v>46</v>
      </c>
      <c r="CC49" t="s">
        <v>317</v>
      </c>
    </row>
    <row r="50" spans="1:81">
      <c r="A50" s="12" t="s">
        <v>51</v>
      </c>
      <c r="B50" s="9">
        <v>277</v>
      </c>
      <c r="C50" s="9">
        <v>-6.6</v>
      </c>
      <c r="D50">
        <f t="shared" si="0"/>
        <v>7368.2000000000007</v>
      </c>
      <c r="F50" t="s">
        <v>193</v>
      </c>
      <c r="G50">
        <v>47</v>
      </c>
      <c r="CC50" t="s">
        <v>658</v>
      </c>
    </row>
    <row r="51" spans="1:81">
      <c r="A51" s="12" t="s">
        <v>52</v>
      </c>
      <c r="B51" s="9">
        <v>249</v>
      </c>
      <c r="C51" s="9">
        <v>-4.7</v>
      </c>
      <c r="D51">
        <f t="shared" si="0"/>
        <v>6150.3</v>
      </c>
      <c r="F51" t="s">
        <v>204</v>
      </c>
      <c r="G51">
        <v>48</v>
      </c>
      <c r="CC51" t="s">
        <v>318</v>
      </c>
    </row>
    <row r="52" spans="1:81">
      <c r="A52" s="12" t="s">
        <v>340</v>
      </c>
      <c r="B52" s="9">
        <v>262</v>
      </c>
      <c r="C52" s="9">
        <v>-6.2</v>
      </c>
      <c r="D52">
        <f t="shared" si="0"/>
        <v>6864.4</v>
      </c>
      <c r="F52" t="s">
        <v>205</v>
      </c>
      <c r="G52">
        <v>49</v>
      </c>
      <c r="CC52" t="s">
        <v>659</v>
      </c>
    </row>
    <row r="53" spans="1:81">
      <c r="A53" s="12" t="s">
        <v>341</v>
      </c>
      <c r="B53" s="9">
        <v>237</v>
      </c>
      <c r="C53" s="9">
        <v>-5</v>
      </c>
      <c r="D53">
        <f t="shared" si="0"/>
        <v>5925</v>
      </c>
      <c r="F53" t="s">
        <v>206</v>
      </c>
      <c r="G53">
        <v>50</v>
      </c>
    </row>
    <row r="54" spans="1:81">
      <c r="A54" s="12" t="s">
        <v>342</v>
      </c>
      <c r="B54" s="9">
        <v>268</v>
      </c>
      <c r="C54" s="9">
        <v>-5.3</v>
      </c>
      <c r="D54">
        <f t="shared" si="0"/>
        <v>6780.4000000000005</v>
      </c>
      <c r="F54" t="s">
        <v>208</v>
      </c>
      <c r="G54">
        <v>51</v>
      </c>
    </row>
    <row r="55" spans="1:81">
      <c r="A55" s="12" t="s">
        <v>343</v>
      </c>
      <c r="B55" s="9">
        <v>243</v>
      </c>
      <c r="C55" s="9">
        <v>-4</v>
      </c>
      <c r="D55">
        <f t="shared" si="0"/>
        <v>5832</v>
      </c>
      <c r="F55" t="s">
        <v>210</v>
      </c>
      <c r="G55">
        <v>52</v>
      </c>
    </row>
    <row r="56" spans="1:81">
      <c r="A56" s="10" t="s">
        <v>53</v>
      </c>
      <c r="B56" s="11"/>
      <c r="C56" s="11"/>
      <c r="D56">
        <f t="shared" si="0"/>
        <v>0</v>
      </c>
      <c r="F56" t="s">
        <v>213</v>
      </c>
      <c r="G56">
        <v>53</v>
      </c>
    </row>
    <row r="57" spans="1:81">
      <c r="A57" s="12" t="s">
        <v>344</v>
      </c>
      <c r="B57" s="9">
        <v>164</v>
      </c>
      <c r="C57" s="9">
        <v>-0.8</v>
      </c>
      <c r="D57">
        <f t="shared" si="0"/>
        <v>3411.2000000000003</v>
      </c>
      <c r="F57" t="s">
        <v>221</v>
      </c>
      <c r="G57">
        <v>54</v>
      </c>
    </row>
    <row r="58" spans="1:81">
      <c r="A58" s="12" t="s">
        <v>345</v>
      </c>
      <c r="B58" s="9">
        <v>174</v>
      </c>
      <c r="C58" s="9">
        <v>-2.5</v>
      </c>
      <c r="D58">
        <f t="shared" si="0"/>
        <v>3915</v>
      </c>
      <c r="F58" t="s">
        <v>225</v>
      </c>
      <c r="G58">
        <v>55</v>
      </c>
    </row>
    <row r="59" spans="1:81">
      <c r="A59" s="10" t="s">
        <v>54</v>
      </c>
      <c r="B59" s="11"/>
      <c r="C59" s="11"/>
      <c r="D59">
        <f t="shared" si="0"/>
        <v>0</v>
      </c>
      <c r="F59" t="s">
        <v>226</v>
      </c>
      <c r="G59">
        <v>56</v>
      </c>
    </row>
    <row r="60" spans="1:81">
      <c r="A60" s="12" t="s">
        <v>55</v>
      </c>
      <c r="B60" s="9">
        <v>231</v>
      </c>
      <c r="C60" s="9">
        <v>-6.5</v>
      </c>
      <c r="D60">
        <f t="shared" si="0"/>
        <v>6121.5</v>
      </c>
      <c r="F60" t="s">
        <v>228</v>
      </c>
      <c r="G60">
        <v>57</v>
      </c>
    </row>
    <row r="61" spans="1:81">
      <c r="A61" s="12" t="s">
        <v>346</v>
      </c>
      <c r="B61" s="9">
        <v>224</v>
      </c>
      <c r="C61" s="9">
        <v>-6</v>
      </c>
      <c r="D61">
        <f t="shared" si="0"/>
        <v>5824</v>
      </c>
      <c r="F61" t="s">
        <v>233</v>
      </c>
      <c r="G61">
        <v>58</v>
      </c>
    </row>
    <row r="62" spans="1:81">
      <c r="A62" s="12" t="s">
        <v>56</v>
      </c>
      <c r="B62" s="9">
        <v>210</v>
      </c>
      <c r="C62" s="9">
        <v>-6.4</v>
      </c>
      <c r="D62">
        <f t="shared" si="0"/>
        <v>5544</v>
      </c>
      <c r="F62" t="s">
        <v>235</v>
      </c>
      <c r="G62">
        <v>59</v>
      </c>
    </row>
    <row r="63" spans="1:81">
      <c r="A63" s="12" t="s">
        <v>347</v>
      </c>
      <c r="B63" s="9">
        <v>209</v>
      </c>
      <c r="C63" s="9">
        <v>-6</v>
      </c>
      <c r="D63">
        <f t="shared" si="0"/>
        <v>5434</v>
      </c>
      <c r="F63" t="s">
        <v>237</v>
      </c>
      <c r="G63">
        <v>60</v>
      </c>
    </row>
    <row r="64" spans="1:81">
      <c r="A64" s="12" t="s">
        <v>348</v>
      </c>
      <c r="B64" s="9">
        <v>218</v>
      </c>
      <c r="C64" s="9">
        <v>-6.1</v>
      </c>
      <c r="D64">
        <f t="shared" si="0"/>
        <v>5689.8</v>
      </c>
      <c r="F64" t="s">
        <v>241</v>
      </c>
      <c r="G64">
        <v>61</v>
      </c>
    </row>
    <row r="65" spans="1:7">
      <c r="A65" s="10" t="s">
        <v>57</v>
      </c>
      <c r="B65" s="11"/>
      <c r="C65" s="11"/>
      <c r="D65">
        <f t="shared" si="0"/>
        <v>0</v>
      </c>
      <c r="F65" t="s">
        <v>242</v>
      </c>
      <c r="G65">
        <v>62</v>
      </c>
    </row>
    <row r="66" spans="1:7">
      <c r="A66" s="12" t="s">
        <v>58</v>
      </c>
      <c r="B66" s="9">
        <v>191</v>
      </c>
      <c r="C66" s="9">
        <v>-1.9</v>
      </c>
      <c r="D66">
        <f t="shared" si="0"/>
        <v>4182.8999999999996</v>
      </c>
      <c r="F66" t="s">
        <v>243</v>
      </c>
      <c r="G66">
        <v>63</v>
      </c>
    </row>
    <row r="67" spans="1:7">
      <c r="A67" s="10" t="s">
        <v>59</v>
      </c>
      <c r="B67" s="11"/>
      <c r="C67" s="11"/>
      <c r="D67">
        <f t="shared" si="0"/>
        <v>0</v>
      </c>
      <c r="F67" t="s">
        <v>245</v>
      </c>
      <c r="G67">
        <v>64</v>
      </c>
    </row>
    <row r="68" spans="1:7">
      <c r="A68" s="12" t="s">
        <v>349</v>
      </c>
      <c r="B68" s="9">
        <v>199</v>
      </c>
      <c r="C68" s="9">
        <v>-2</v>
      </c>
      <c r="D68">
        <f t="shared" si="0"/>
        <v>4378</v>
      </c>
      <c r="F68" t="s">
        <v>252</v>
      </c>
      <c r="G68">
        <v>65</v>
      </c>
    </row>
    <row r="69" spans="1:7">
      <c r="A69" s="10" t="s">
        <v>60</v>
      </c>
      <c r="B69" s="11"/>
      <c r="C69" s="11"/>
      <c r="D69">
        <f t="shared" si="0"/>
        <v>0</v>
      </c>
      <c r="F69" t="s">
        <v>254</v>
      </c>
      <c r="G69">
        <v>66</v>
      </c>
    </row>
    <row r="70" spans="1:7">
      <c r="A70" s="12" t="s">
        <v>350</v>
      </c>
      <c r="B70" s="9">
        <v>250</v>
      </c>
      <c r="C70" s="9">
        <v>-5.5</v>
      </c>
      <c r="D70">
        <f t="shared" si="0"/>
        <v>6375</v>
      </c>
      <c r="F70" t="s">
        <v>257</v>
      </c>
      <c r="G70">
        <v>67</v>
      </c>
    </row>
    <row r="71" spans="1:7">
      <c r="A71" s="12" t="s">
        <v>351</v>
      </c>
      <c r="B71" s="9">
        <v>240</v>
      </c>
      <c r="C71" s="9">
        <v>-11.7</v>
      </c>
      <c r="D71">
        <f t="shared" si="0"/>
        <v>7608</v>
      </c>
      <c r="F71" t="s">
        <v>274</v>
      </c>
      <c r="G71">
        <v>68</v>
      </c>
    </row>
    <row r="72" spans="1:7">
      <c r="A72" s="12" t="s">
        <v>352</v>
      </c>
      <c r="B72" s="9">
        <v>261</v>
      </c>
      <c r="C72" s="9">
        <v>-13.4</v>
      </c>
      <c r="D72">
        <f t="shared" si="0"/>
        <v>8717.4</v>
      </c>
      <c r="F72" t="s">
        <v>276</v>
      </c>
      <c r="G72">
        <v>69</v>
      </c>
    </row>
    <row r="73" spans="1:7">
      <c r="A73" s="12" t="s">
        <v>353</v>
      </c>
      <c r="B73" s="9">
        <v>229</v>
      </c>
      <c r="C73" s="9">
        <v>-8.6999999999999993</v>
      </c>
      <c r="D73">
        <f t="shared" si="0"/>
        <v>6572.3</v>
      </c>
      <c r="F73" t="s">
        <v>280</v>
      </c>
      <c r="G73">
        <v>70</v>
      </c>
    </row>
    <row r="74" spans="1:7">
      <c r="A74" s="12" t="s">
        <v>61</v>
      </c>
      <c r="B74" s="9">
        <v>266</v>
      </c>
      <c r="C74" s="9">
        <v>-8.1</v>
      </c>
      <c r="D74">
        <f t="shared" ref="D74:D137" si="1">(20-C74)*B74</f>
        <v>7474.6</v>
      </c>
      <c r="F74" t="s">
        <v>281</v>
      </c>
      <c r="G74">
        <v>71</v>
      </c>
    </row>
    <row r="75" spans="1:7">
      <c r="A75" s="12" t="s">
        <v>354</v>
      </c>
      <c r="B75" s="9">
        <v>255</v>
      </c>
      <c r="C75" s="9">
        <v>-9.6</v>
      </c>
      <c r="D75">
        <f t="shared" si="1"/>
        <v>7548</v>
      </c>
      <c r="F75" t="s">
        <v>290</v>
      </c>
      <c r="G75">
        <v>72</v>
      </c>
    </row>
    <row r="76" spans="1:7">
      <c r="A76" s="12" t="s">
        <v>355</v>
      </c>
      <c r="B76" s="9">
        <v>258</v>
      </c>
      <c r="C76" s="9">
        <v>-10.5</v>
      </c>
      <c r="D76">
        <f t="shared" si="1"/>
        <v>7869</v>
      </c>
      <c r="F76" t="s">
        <v>292</v>
      </c>
      <c r="G76">
        <v>73</v>
      </c>
    </row>
    <row r="77" spans="1:7">
      <c r="A77" s="12" t="s">
        <v>62</v>
      </c>
      <c r="B77" s="9">
        <v>274</v>
      </c>
      <c r="C77" s="9">
        <v>-12.7</v>
      </c>
      <c r="D77">
        <f t="shared" si="1"/>
        <v>8959.8000000000011</v>
      </c>
      <c r="F77" t="s">
        <v>295</v>
      </c>
      <c r="G77">
        <v>74</v>
      </c>
    </row>
    <row r="78" spans="1:7">
      <c r="A78" s="12" t="s">
        <v>356</v>
      </c>
      <c r="B78" s="9">
        <v>230</v>
      </c>
      <c r="C78" s="9">
        <v>-10.3</v>
      </c>
      <c r="D78">
        <f t="shared" si="1"/>
        <v>6969</v>
      </c>
      <c r="F78" t="s">
        <v>319</v>
      </c>
      <c r="G78">
        <v>75</v>
      </c>
    </row>
    <row r="79" spans="1:7">
      <c r="A79" s="12" t="s">
        <v>63</v>
      </c>
      <c r="B79" s="9">
        <v>241</v>
      </c>
      <c r="C79" s="9">
        <v>-10.8</v>
      </c>
      <c r="D79">
        <f t="shared" si="1"/>
        <v>7422.8</v>
      </c>
      <c r="F79" t="s">
        <v>324</v>
      </c>
      <c r="G79">
        <v>76</v>
      </c>
    </row>
    <row r="80" spans="1:7">
      <c r="A80" s="10" t="s">
        <v>64</v>
      </c>
      <c r="B80" s="11"/>
      <c r="C80" s="11"/>
      <c r="D80">
        <f t="shared" si="1"/>
        <v>0</v>
      </c>
    </row>
    <row r="81" spans="1:4">
      <c r="A81" s="12" t="s">
        <v>65</v>
      </c>
      <c r="B81" s="9">
        <v>213</v>
      </c>
      <c r="C81" s="9">
        <v>-3.5</v>
      </c>
      <c r="D81">
        <f t="shared" si="1"/>
        <v>5005.5</v>
      </c>
    </row>
    <row r="82" spans="1:4">
      <c r="A82" s="12" t="s">
        <v>66</v>
      </c>
      <c r="B82" s="9">
        <v>214</v>
      </c>
      <c r="C82" s="9">
        <v>-4</v>
      </c>
      <c r="D82">
        <f t="shared" si="1"/>
        <v>5136</v>
      </c>
    </row>
    <row r="83" spans="1:4">
      <c r="A83" s="10" t="s">
        <v>67</v>
      </c>
      <c r="B83" s="11"/>
      <c r="C83" s="11"/>
      <c r="D83">
        <f t="shared" si="1"/>
        <v>0</v>
      </c>
    </row>
    <row r="84" spans="1:4">
      <c r="A84" s="12" t="s">
        <v>358</v>
      </c>
      <c r="B84" s="9">
        <v>176</v>
      </c>
      <c r="C84" s="9">
        <v>-2.2999999999999998</v>
      </c>
      <c r="D84">
        <f t="shared" si="1"/>
        <v>3924.8</v>
      </c>
    </row>
    <row r="85" spans="1:4">
      <c r="A85" s="12" t="s">
        <v>68</v>
      </c>
      <c r="B85" s="9">
        <v>188</v>
      </c>
      <c r="C85" s="9">
        <v>-4.0999999999999996</v>
      </c>
      <c r="D85">
        <f t="shared" si="1"/>
        <v>4530.8</v>
      </c>
    </row>
    <row r="86" spans="1:4">
      <c r="A86" s="12" t="s">
        <v>69</v>
      </c>
      <c r="B86" s="9">
        <v>190</v>
      </c>
      <c r="C86" s="9">
        <v>-3.9</v>
      </c>
      <c r="D86">
        <f t="shared" si="1"/>
        <v>4541</v>
      </c>
    </row>
    <row r="87" spans="1:4">
      <c r="A87" s="12" t="s">
        <v>70</v>
      </c>
      <c r="B87" s="9">
        <v>176</v>
      </c>
      <c r="C87" s="9">
        <v>-1.6</v>
      </c>
      <c r="D87">
        <f t="shared" si="1"/>
        <v>3801.6000000000004</v>
      </c>
    </row>
    <row r="88" spans="1:4">
      <c r="A88" s="12" t="s">
        <v>71</v>
      </c>
      <c r="B88" s="9">
        <v>191</v>
      </c>
      <c r="C88" s="9">
        <v>-3.4</v>
      </c>
      <c r="D88">
        <f t="shared" si="1"/>
        <v>4469.3999999999996</v>
      </c>
    </row>
    <row r="89" spans="1:4">
      <c r="A89" s="12" t="s">
        <v>359</v>
      </c>
      <c r="B89" s="9">
        <v>177</v>
      </c>
      <c r="C89" s="9">
        <v>-3.2</v>
      </c>
      <c r="D89">
        <f t="shared" si="1"/>
        <v>4106.3999999999996</v>
      </c>
    </row>
    <row r="90" spans="1:4">
      <c r="A90" s="10" t="s">
        <v>72</v>
      </c>
      <c r="B90" s="11"/>
      <c r="C90" s="11"/>
      <c r="D90">
        <f t="shared" si="1"/>
        <v>0</v>
      </c>
    </row>
    <row r="91" spans="1:4">
      <c r="A91" s="12" t="s">
        <v>73</v>
      </c>
      <c r="B91" s="9">
        <v>231</v>
      </c>
      <c r="C91" s="9">
        <v>-3.8</v>
      </c>
      <c r="D91">
        <f t="shared" si="1"/>
        <v>5497.8</v>
      </c>
    </row>
    <row r="92" spans="1:4">
      <c r="A92" s="12" t="s">
        <v>365</v>
      </c>
      <c r="B92" s="9">
        <v>228</v>
      </c>
      <c r="C92" s="9">
        <v>-4</v>
      </c>
      <c r="D92">
        <f t="shared" si="1"/>
        <v>5472</v>
      </c>
    </row>
    <row r="93" spans="1:4">
      <c r="A93" s="12" t="s">
        <v>366</v>
      </c>
      <c r="B93" s="9">
        <v>230</v>
      </c>
      <c r="C93" s="9">
        <v>-3.4</v>
      </c>
      <c r="D93">
        <f t="shared" si="1"/>
        <v>5382</v>
      </c>
    </row>
    <row r="94" spans="1:4">
      <c r="A94" s="12" t="s">
        <v>367</v>
      </c>
      <c r="B94" s="9">
        <v>231</v>
      </c>
      <c r="C94" s="9">
        <v>-4.7</v>
      </c>
      <c r="D94">
        <f t="shared" si="1"/>
        <v>5705.7</v>
      </c>
    </row>
    <row r="95" spans="1:4">
      <c r="A95" s="12" t="s">
        <v>368</v>
      </c>
      <c r="B95" s="9">
        <v>232</v>
      </c>
      <c r="C95" s="9">
        <v>-4.5</v>
      </c>
      <c r="D95">
        <f t="shared" si="1"/>
        <v>5684</v>
      </c>
    </row>
    <row r="96" spans="1:4">
      <c r="A96" s="10" t="s">
        <v>74</v>
      </c>
      <c r="B96" s="11"/>
      <c r="C96" s="11"/>
      <c r="D96">
        <f t="shared" si="1"/>
        <v>0</v>
      </c>
    </row>
    <row r="97" spans="1:4">
      <c r="A97" s="12" t="s">
        <v>360</v>
      </c>
      <c r="B97" s="9">
        <v>190</v>
      </c>
      <c r="C97" s="9">
        <v>-2.5</v>
      </c>
      <c r="D97">
        <f t="shared" si="1"/>
        <v>4275</v>
      </c>
    </row>
    <row r="98" spans="1:4">
      <c r="A98" s="10" t="s">
        <v>75</v>
      </c>
      <c r="B98" s="11"/>
      <c r="C98" s="11"/>
      <c r="D98">
        <f t="shared" si="1"/>
        <v>0</v>
      </c>
    </row>
    <row r="99" spans="1:4">
      <c r="A99" s="12" t="s">
        <v>369</v>
      </c>
      <c r="B99" s="9">
        <v>138</v>
      </c>
      <c r="C99" s="9">
        <v>3.7</v>
      </c>
      <c r="D99">
        <f t="shared" si="1"/>
        <v>2249.4</v>
      </c>
    </row>
    <row r="100" spans="1:4">
      <c r="A100" s="12" t="s">
        <v>370</v>
      </c>
      <c r="B100" s="9">
        <v>144</v>
      </c>
      <c r="C100" s="9">
        <v>2.7</v>
      </c>
      <c r="D100">
        <f t="shared" si="1"/>
        <v>2491.2000000000003</v>
      </c>
    </row>
    <row r="101" spans="1:4">
      <c r="A101" s="12" t="s">
        <v>76</v>
      </c>
      <c r="B101" s="9">
        <v>162</v>
      </c>
      <c r="C101" s="9">
        <v>0.8</v>
      </c>
      <c r="D101">
        <f t="shared" si="1"/>
        <v>3110.4</v>
      </c>
    </row>
    <row r="102" spans="1:4">
      <c r="A102" s="10" t="s">
        <v>77</v>
      </c>
      <c r="B102" s="11"/>
      <c r="C102" s="11"/>
      <c r="D102">
        <f t="shared" si="1"/>
        <v>0</v>
      </c>
    </row>
    <row r="103" spans="1:4">
      <c r="A103" s="12" t="s">
        <v>78</v>
      </c>
      <c r="B103" s="9">
        <v>219</v>
      </c>
      <c r="C103" s="9">
        <v>-3.9</v>
      </c>
      <c r="D103">
        <f t="shared" si="1"/>
        <v>5234.0999999999995</v>
      </c>
    </row>
    <row r="104" spans="1:4">
      <c r="A104" s="12" t="s">
        <v>79</v>
      </c>
      <c r="B104" s="9">
        <v>221</v>
      </c>
      <c r="C104" s="9">
        <v>-4.0999999999999996</v>
      </c>
      <c r="D104">
        <f t="shared" si="1"/>
        <v>5326.1</v>
      </c>
    </row>
    <row r="105" spans="1:4">
      <c r="A105" s="10" t="s">
        <v>80</v>
      </c>
      <c r="B105" s="11"/>
      <c r="C105" s="11"/>
      <c r="D105">
        <f t="shared" si="1"/>
        <v>0</v>
      </c>
    </row>
    <row r="106" spans="1:4">
      <c r="A106" s="12" t="s">
        <v>81</v>
      </c>
      <c r="B106" s="9">
        <v>264</v>
      </c>
      <c r="C106" s="9">
        <v>-6.4</v>
      </c>
      <c r="D106">
        <f t="shared" si="1"/>
        <v>6969.5999999999995</v>
      </c>
    </row>
    <row r="107" spans="1:4">
      <c r="A107" s="12" t="s">
        <v>371</v>
      </c>
      <c r="B107" s="9">
        <v>253</v>
      </c>
      <c r="C107" s="9">
        <v>-14.1</v>
      </c>
      <c r="D107">
        <f t="shared" si="1"/>
        <v>8627.3000000000011</v>
      </c>
    </row>
    <row r="108" spans="1:4">
      <c r="A108" s="12" t="s">
        <v>82</v>
      </c>
      <c r="B108" s="9">
        <v>249</v>
      </c>
      <c r="C108" s="9">
        <v>-8.6</v>
      </c>
      <c r="D108">
        <f t="shared" si="1"/>
        <v>7121.4000000000005</v>
      </c>
    </row>
    <row r="109" spans="1:4">
      <c r="A109" s="12" t="s">
        <v>372</v>
      </c>
      <c r="B109" s="9">
        <v>267</v>
      </c>
      <c r="C109" s="9">
        <v>-7.7</v>
      </c>
      <c r="D109">
        <f t="shared" si="1"/>
        <v>7395.9</v>
      </c>
    </row>
    <row r="110" spans="1:4">
      <c r="A110" s="12" t="s">
        <v>83</v>
      </c>
      <c r="B110" s="9">
        <v>257</v>
      </c>
      <c r="C110" s="9">
        <v>-12.3</v>
      </c>
      <c r="D110">
        <f t="shared" si="1"/>
        <v>8301.0999999999985</v>
      </c>
    </row>
    <row r="111" spans="1:4">
      <c r="A111" s="12" t="s">
        <v>373</v>
      </c>
      <c r="B111" s="9">
        <v>261</v>
      </c>
      <c r="C111" s="9">
        <v>-15.3</v>
      </c>
      <c r="D111">
        <f t="shared" si="1"/>
        <v>9213.2999999999993</v>
      </c>
    </row>
    <row r="112" spans="1:4">
      <c r="A112" s="12" t="s">
        <v>374</v>
      </c>
      <c r="B112" s="9">
        <v>249</v>
      </c>
      <c r="C112" s="9">
        <v>-12.3</v>
      </c>
      <c r="D112">
        <f t="shared" si="1"/>
        <v>8042.6999999999989</v>
      </c>
    </row>
    <row r="113" spans="1:4">
      <c r="A113" s="12" t="s">
        <v>84</v>
      </c>
      <c r="B113" s="9">
        <v>239</v>
      </c>
      <c r="C113" s="9">
        <v>-9.6999999999999993</v>
      </c>
      <c r="D113">
        <f t="shared" si="1"/>
        <v>7098.3</v>
      </c>
    </row>
    <row r="114" spans="1:4">
      <c r="A114" s="12" t="s">
        <v>375</v>
      </c>
      <c r="B114" s="9">
        <v>263</v>
      </c>
      <c r="C114" s="9">
        <v>-13.8</v>
      </c>
      <c r="D114">
        <f t="shared" si="1"/>
        <v>8889.4</v>
      </c>
    </row>
    <row r="115" spans="1:4">
      <c r="A115" s="12" t="s">
        <v>85</v>
      </c>
      <c r="B115" s="9">
        <v>255</v>
      </c>
      <c r="C115" s="9">
        <v>-11</v>
      </c>
      <c r="D115">
        <f t="shared" si="1"/>
        <v>7905</v>
      </c>
    </row>
    <row r="116" spans="1:4">
      <c r="A116" s="12" t="s">
        <v>376</v>
      </c>
      <c r="B116" s="9">
        <v>232</v>
      </c>
      <c r="C116" s="9">
        <v>-7.7</v>
      </c>
      <c r="D116">
        <f t="shared" si="1"/>
        <v>6426.4</v>
      </c>
    </row>
    <row r="117" spans="1:4">
      <c r="A117" s="12" t="s">
        <v>86</v>
      </c>
      <c r="B117" s="9">
        <v>254</v>
      </c>
      <c r="C117" s="9">
        <v>-12.9</v>
      </c>
      <c r="D117">
        <f t="shared" si="1"/>
        <v>8356.6</v>
      </c>
    </row>
    <row r="118" spans="1:4">
      <c r="A118" s="12" t="s">
        <v>377</v>
      </c>
      <c r="B118" s="9">
        <v>251</v>
      </c>
      <c r="C118" s="9">
        <v>-12.8</v>
      </c>
      <c r="D118">
        <f t="shared" si="1"/>
        <v>8232.7999999999993</v>
      </c>
    </row>
    <row r="119" spans="1:4">
      <c r="A119" s="12" t="s">
        <v>87</v>
      </c>
      <c r="B119" s="9">
        <v>255</v>
      </c>
      <c r="C119" s="9">
        <v>-12.6</v>
      </c>
      <c r="D119">
        <f t="shared" si="1"/>
        <v>8313</v>
      </c>
    </row>
    <row r="120" spans="1:4">
      <c r="A120" s="12" t="s">
        <v>88</v>
      </c>
      <c r="B120" s="9">
        <v>250</v>
      </c>
      <c r="C120" s="9">
        <v>-12.3</v>
      </c>
      <c r="D120">
        <f t="shared" si="1"/>
        <v>8074.9999999999991</v>
      </c>
    </row>
    <row r="121" spans="1:4">
      <c r="A121" s="12" t="s">
        <v>378</v>
      </c>
      <c r="B121" s="9">
        <v>266</v>
      </c>
      <c r="C121" s="9">
        <v>-16.899999999999999</v>
      </c>
      <c r="D121">
        <f t="shared" si="1"/>
        <v>9815.4</v>
      </c>
    </row>
    <row r="122" spans="1:4">
      <c r="A122" s="12" t="s">
        <v>89</v>
      </c>
      <c r="B122" s="9">
        <v>253</v>
      </c>
      <c r="C122" s="9">
        <v>-11.1</v>
      </c>
      <c r="D122">
        <f t="shared" si="1"/>
        <v>7868.3</v>
      </c>
    </row>
    <row r="123" spans="1:4">
      <c r="A123" s="12" t="s">
        <v>90</v>
      </c>
      <c r="B123" s="9">
        <v>261</v>
      </c>
      <c r="C123" s="9">
        <v>-12.9</v>
      </c>
      <c r="D123">
        <f t="shared" si="1"/>
        <v>8586.9</v>
      </c>
    </row>
    <row r="124" spans="1:4">
      <c r="A124" s="12" t="s">
        <v>379</v>
      </c>
      <c r="B124" s="9">
        <v>252</v>
      </c>
      <c r="C124" s="9">
        <v>-12</v>
      </c>
      <c r="D124">
        <f t="shared" si="1"/>
        <v>8064</v>
      </c>
    </row>
    <row r="125" spans="1:4">
      <c r="A125" s="12" t="s">
        <v>380</v>
      </c>
      <c r="B125" s="9">
        <v>258</v>
      </c>
      <c r="C125" s="9">
        <v>-12.6</v>
      </c>
      <c r="D125">
        <f t="shared" si="1"/>
        <v>8410.8000000000011</v>
      </c>
    </row>
    <row r="126" spans="1:4">
      <c r="A126" s="12" t="s">
        <v>91</v>
      </c>
      <c r="B126" s="9">
        <v>259</v>
      </c>
      <c r="C126" s="9">
        <v>-13.3</v>
      </c>
      <c r="D126">
        <f t="shared" si="1"/>
        <v>8624.6999999999989</v>
      </c>
    </row>
    <row r="127" spans="1:4">
      <c r="A127" s="12" t="s">
        <v>381</v>
      </c>
      <c r="B127" s="9">
        <v>234</v>
      </c>
      <c r="C127" s="9">
        <v>-9.1</v>
      </c>
      <c r="D127">
        <f t="shared" si="1"/>
        <v>6809.4000000000005</v>
      </c>
    </row>
    <row r="128" spans="1:4">
      <c r="A128" s="12" t="s">
        <v>92</v>
      </c>
      <c r="B128" s="9">
        <v>254</v>
      </c>
      <c r="C128" s="9">
        <v>-6.4</v>
      </c>
      <c r="D128">
        <f t="shared" si="1"/>
        <v>6705.5999999999995</v>
      </c>
    </row>
    <row r="129" spans="1:4">
      <c r="A129" s="12" t="s">
        <v>382</v>
      </c>
      <c r="B129" s="9">
        <v>237</v>
      </c>
      <c r="C129" s="9">
        <v>-8.1</v>
      </c>
      <c r="D129">
        <f t="shared" si="1"/>
        <v>6659.7000000000007</v>
      </c>
    </row>
    <row r="130" spans="1:4">
      <c r="A130" s="12" t="s">
        <v>383</v>
      </c>
      <c r="B130" s="9">
        <v>241</v>
      </c>
      <c r="C130" s="9">
        <v>-8.6</v>
      </c>
      <c r="D130">
        <f t="shared" si="1"/>
        <v>6892.6</v>
      </c>
    </row>
    <row r="131" spans="1:4" ht="25.5">
      <c r="A131" s="12" t="s">
        <v>93</v>
      </c>
      <c r="B131" s="9">
        <v>243</v>
      </c>
      <c r="C131" s="9">
        <v>-10.9</v>
      </c>
      <c r="D131">
        <f t="shared" si="1"/>
        <v>7508.7</v>
      </c>
    </row>
    <row r="132" spans="1:4">
      <c r="A132" s="10" t="s">
        <v>94</v>
      </c>
      <c r="B132" s="11"/>
      <c r="C132" s="11"/>
      <c r="D132">
        <f t="shared" si="1"/>
        <v>0</v>
      </c>
    </row>
    <row r="133" spans="1:4">
      <c r="A133" s="12" t="s">
        <v>95</v>
      </c>
      <c r="B133" s="9">
        <v>168</v>
      </c>
      <c r="C133" s="9">
        <v>0.6</v>
      </c>
      <c r="D133">
        <f t="shared" si="1"/>
        <v>3259.2</v>
      </c>
    </row>
    <row r="134" spans="1:4">
      <c r="A134" s="10" t="s">
        <v>96</v>
      </c>
      <c r="B134" s="11"/>
      <c r="C134" s="11"/>
      <c r="D134">
        <f t="shared" si="1"/>
        <v>0</v>
      </c>
    </row>
    <row r="135" spans="1:4">
      <c r="A135" s="12" t="s">
        <v>384</v>
      </c>
      <c r="B135" s="9">
        <v>188</v>
      </c>
      <c r="C135" s="9">
        <v>1.2</v>
      </c>
      <c r="D135">
        <f t="shared" si="1"/>
        <v>3534.4</v>
      </c>
    </row>
    <row r="136" spans="1:4">
      <c r="A136" s="10" t="s">
        <v>97</v>
      </c>
      <c r="B136" s="11"/>
      <c r="C136" s="11"/>
      <c r="D136">
        <f t="shared" si="1"/>
        <v>0</v>
      </c>
    </row>
    <row r="137" spans="1:4">
      <c r="A137" s="12" t="s">
        <v>385</v>
      </c>
      <c r="B137" s="9">
        <v>169</v>
      </c>
      <c r="C137" s="9">
        <v>-1</v>
      </c>
      <c r="D137">
        <f t="shared" si="1"/>
        <v>3549</v>
      </c>
    </row>
    <row r="138" spans="1:4">
      <c r="A138" s="10" t="s">
        <v>98</v>
      </c>
      <c r="B138" s="11"/>
      <c r="C138" s="11"/>
      <c r="D138">
        <f t="shared" ref="D138:D201" si="2">(20-C138)*B138</f>
        <v>0</v>
      </c>
    </row>
    <row r="139" spans="1:4">
      <c r="A139" s="12" t="s">
        <v>99</v>
      </c>
      <c r="B139" s="9">
        <v>210</v>
      </c>
      <c r="C139" s="9">
        <v>-2.9</v>
      </c>
      <c r="D139">
        <f t="shared" si="2"/>
        <v>4809</v>
      </c>
    </row>
    <row r="140" spans="1:4">
      <c r="A140" s="10" t="s">
        <v>100</v>
      </c>
      <c r="B140" s="11"/>
      <c r="C140" s="11"/>
      <c r="D140">
        <f t="shared" si="2"/>
        <v>0</v>
      </c>
    </row>
    <row r="141" spans="1:4">
      <c r="A141" s="12" t="s">
        <v>386</v>
      </c>
      <c r="B141" s="9">
        <v>286</v>
      </c>
      <c r="C141" s="9">
        <v>-5.8</v>
      </c>
      <c r="D141">
        <f t="shared" si="2"/>
        <v>7378.8</v>
      </c>
    </row>
    <row r="142" spans="1:4">
      <c r="A142" s="12" t="s">
        <v>387</v>
      </c>
      <c r="B142" s="9">
        <v>276</v>
      </c>
      <c r="C142" s="9">
        <v>-4.0999999999999996</v>
      </c>
      <c r="D142">
        <f t="shared" si="2"/>
        <v>6651.6</v>
      </c>
    </row>
    <row r="143" spans="1:4">
      <c r="A143" s="12" t="s">
        <v>141</v>
      </c>
      <c r="B143" s="9">
        <v>251</v>
      </c>
      <c r="C143" s="9">
        <v>-6.6</v>
      </c>
      <c r="D143">
        <f t="shared" si="2"/>
        <v>6676.6</v>
      </c>
    </row>
    <row r="144" spans="1:4">
      <c r="A144" s="12" t="s">
        <v>101</v>
      </c>
      <c r="B144" s="9">
        <v>256</v>
      </c>
      <c r="C144" s="9">
        <v>-7.3</v>
      </c>
      <c r="D144">
        <f t="shared" si="2"/>
        <v>6988.8</v>
      </c>
    </row>
    <row r="145" spans="1:4">
      <c r="A145" s="12" t="s">
        <v>388</v>
      </c>
      <c r="B145" s="9">
        <v>270</v>
      </c>
      <c r="C145" s="9">
        <v>-7.1</v>
      </c>
      <c r="D145">
        <f t="shared" si="2"/>
        <v>7317</v>
      </c>
    </row>
    <row r="146" spans="1:4">
      <c r="A146" s="12" t="s">
        <v>389</v>
      </c>
      <c r="B146" s="9">
        <v>297</v>
      </c>
      <c r="C146" s="9">
        <v>-0.2</v>
      </c>
      <c r="D146">
        <f t="shared" si="2"/>
        <v>5999.4</v>
      </c>
    </row>
    <row r="147" spans="1:4">
      <c r="A147" s="12" t="s">
        <v>102</v>
      </c>
      <c r="B147" s="9">
        <v>256</v>
      </c>
      <c r="C147" s="9">
        <v>-8.3000000000000007</v>
      </c>
      <c r="D147">
        <f t="shared" si="2"/>
        <v>7244.8</v>
      </c>
    </row>
    <row r="148" spans="1:4">
      <c r="A148" s="12" t="s">
        <v>390</v>
      </c>
      <c r="B148" s="9">
        <v>275</v>
      </c>
      <c r="C148" s="9">
        <v>-7.4</v>
      </c>
      <c r="D148">
        <f t="shared" si="2"/>
        <v>7535</v>
      </c>
    </row>
    <row r="149" spans="1:4">
      <c r="A149" s="12" t="s">
        <v>391</v>
      </c>
      <c r="B149" s="9">
        <v>283</v>
      </c>
      <c r="C149" s="9">
        <v>0.4</v>
      </c>
      <c r="D149">
        <f t="shared" si="2"/>
        <v>5546.8</v>
      </c>
    </row>
    <row r="150" spans="1:4">
      <c r="A150" s="12" t="s">
        <v>392</v>
      </c>
      <c r="B150" s="9">
        <v>272</v>
      </c>
      <c r="C150" s="9">
        <v>-6.6</v>
      </c>
      <c r="D150">
        <f t="shared" si="2"/>
        <v>7235.2000000000007</v>
      </c>
    </row>
    <row r="151" spans="1:4">
      <c r="A151" s="12" t="s">
        <v>393</v>
      </c>
      <c r="B151" s="9">
        <v>250</v>
      </c>
      <c r="C151" s="9">
        <v>-1.7</v>
      </c>
      <c r="D151">
        <f t="shared" si="2"/>
        <v>5425</v>
      </c>
    </row>
    <row r="152" spans="1:4">
      <c r="A152" s="12" t="s">
        <v>394</v>
      </c>
      <c r="B152" s="9">
        <v>260</v>
      </c>
      <c r="C152" s="9">
        <v>-1.5</v>
      </c>
      <c r="D152">
        <f t="shared" si="2"/>
        <v>5590</v>
      </c>
    </row>
    <row r="153" spans="1:4">
      <c r="A153" s="12" t="s">
        <v>395</v>
      </c>
      <c r="B153" s="9">
        <v>268</v>
      </c>
      <c r="C153" s="9">
        <v>-5.0999999999999996</v>
      </c>
      <c r="D153">
        <f t="shared" si="2"/>
        <v>6726.8</v>
      </c>
    </row>
    <row r="154" spans="1:4">
      <c r="A154" s="12" t="s">
        <v>103</v>
      </c>
      <c r="B154" s="9">
        <v>280</v>
      </c>
      <c r="C154" s="9">
        <v>-2.2000000000000002</v>
      </c>
      <c r="D154">
        <f t="shared" si="2"/>
        <v>6216</v>
      </c>
    </row>
    <row r="155" spans="1:4">
      <c r="A155" s="12" t="s">
        <v>104</v>
      </c>
      <c r="B155" s="9">
        <v>281</v>
      </c>
      <c r="C155" s="9">
        <v>-6.7</v>
      </c>
      <c r="D155">
        <f t="shared" si="2"/>
        <v>7502.7</v>
      </c>
    </row>
    <row r="156" spans="1:4">
      <c r="A156" s="12" t="s">
        <v>105</v>
      </c>
      <c r="B156" s="9">
        <v>281</v>
      </c>
      <c r="C156" s="9">
        <v>-3.5</v>
      </c>
      <c r="D156">
        <f t="shared" si="2"/>
        <v>6603.5</v>
      </c>
    </row>
    <row r="157" spans="1:4">
      <c r="A157" s="12" t="s">
        <v>396</v>
      </c>
      <c r="B157" s="9">
        <v>286</v>
      </c>
      <c r="C157" s="9">
        <v>-6.8</v>
      </c>
      <c r="D157">
        <f t="shared" si="2"/>
        <v>7664.8</v>
      </c>
    </row>
    <row r="158" spans="1:4">
      <c r="A158" s="12" t="s">
        <v>106</v>
      </c>
      <c r="B158" s="9">
        <v>277</v>
      </c>
      <c r="C158" s="9">
        <v>-4</v>
      </c>
      <c r="D158">
        <f t="shared" si="2"/>
        <v>6648</v>
      </c>
    </row>
    <row r="159" spans="1:4">
      <c r="A159" s="12" t="s">
        <v>397</v>
      </c>
      <c r="B159" s="9">
        <v>273</v>
      </c>
      <c r="C159" s="9">
        <v>-5.2</v>
      </c>
      <c r="D159">
        <f t="shared" si="2"/>
        <v>6879.5999999999995</v>
      </c>
    </row>
    <row r="160" spans="1:4">
      <c r="A160" s="10" t="s">
        <v>107</v>
      </c>
      <c r="B160" s="11"/>
      <c r="C160" s="11"/>
      <c r="D160">
        <f t="shared" si="2"/>
        <v>0</v>
      </c>
    </row>
    <row r="161" spans="1:4">
      <c r="A161" s="12" t="s">
        <v>108</v>
      </c>
      <c r="B161" s="9">
        <v>169</v>
      </c>
      <c r="C161" s="9">
        <v>0.6</v>
      </c>
      <c r="D161">
        <f t="shared" si="2"/>
        <v>3278.6</v>
      </c>
    </row>
    <row r="162" spans="1:4">
      <c r="A162" s="10" t="s">
        <v>109</v>
      </c>
      <c r="B162" s="11"/>
      <c r="C162" s="11"/>
      <c r="D162">
        <f t="shared" si="2"/>
        <v>0</v>
      </c>
    </row>
    <row r="163" spans="1:4">
      <c r="A163" s="12" t="s">
        <v>398</v>
      </c>
      <c r="B163" s="9">
        <v>255</v>
      </c>
      <c r="C163" s="9">
        <v>-3.5</v>
      </c>
      <c r="D163">
        <f t="shared" si="2"/>
        <v>5992.5</v>
      </c>
    </row>
    <row r="164" spans="1:4">
      <c r="A164" s="12" t="s">
        <v>110</v>
      </c>
      <c r="B164" s="9">
        <v>261</v>
      </c>
      <c r="C164" s="9">
        <v>-4.2</v>
      </c>
      <c r="D164">
        <f t="shared" si="2"/>
        <v>6316.2</v>
      </c>
    </row>
    <row r="165" spans="1:4">
      <c r="A165" s="12" t="s">
        <v>111</v>
      </c>
      <c r="B165" s="9">
        <v>233</v>
      </c>
      <c r="C165" s="9">
        <v>-3.2</v>
      </c>
      <c r="D165">
        <f t="shared" si="2"/>
        <v>5405.5999999999995</v>
      </c>
    </row>
    <row r="166" spans="1:4">
      <c r="A166" s="12" t="s">
        <v>399</v>
      </c>
      <c r="B166" s="9">
        <v>246</v>
      </c>
      <c r="C166" s="9">
        <v>-3.7</v>
      </c>
      <c r="D166">
        <f t="shared" si="2"/>
        <v>5830.2</v>
      </c>
    </row>
    <row r="167" spans="1:4">
      <c r="A167" s="12" t="s">
        <v>400</v>
      </c>
      <c r="B167" s="9">
        <v>235</v>
      </c>
      <c r="C167" s="9">
        <v>-3.2</v>
      </c>
      <c r="D167">
        <f t="shared" si="2"/>
        <v>5452</v>
      </c>
    </row>
    <row r="168" spans="1:4">
      <c r="A168" s="12" t="s">
        <v>401</v>
      </c>
      <c r="B168" s="9">
        <v>248</v>
      </c>
      <c r="C168" s="9">
        <v>-4.2</v>
      </c>
      <c r="D168">
        <f t="shared" si="2"/>
        <v>6001.5999999999995</v>
      </c>
    </row>
    <row r="169" spans="1:4">
      <c r="A169" s="12" t="s">
        <v>402</v>
      </c>
      <c r="B169" s="9">
        <v>232</v>
      </c>
      <c r="C169" s="9">
        <v>-2.5</v>
      </c>
      <c r="D169">
        <f t="shared" si="2"/>
        <v>5220</v>
      </c>
    </row>
    <row r="170" spans="1:4">
      <c r="A170" s="10" t="s">
        <v>112</v>
      </c>
      <c r="B170" s="11"/>
      <c r="C170" s="11"/>
      <c r="D170">
        <f t="shared" si="2"/>
        <v>0</v>
      </c>
    </row>
    <row r="171" spans="1:4">
      <c r="A171" s="12" t="s">
        <v>403</v>
      </c>
      <c r="B171" s="9">
        <v>227</v>
      </c>
      <c r="C171" s="9">
        <v>-8</v>
      </c>
      <c r="D171">
        <f t="shared" si="2"/>
        <v>6356</v>
      </c>
    </row>
    <row r="172" spans="1:4">
      <c r="A172" s="12" t="s">
        <v>113</v>
      </c>
      <c r="B172" s="9">
        <v>227</v>
      </c>
      <c r="C172" s="9">
        <v>-7.3</v>
      </c>
      <c r="D172">
        <f t="shared" si="2"/>
        <v>6197.1</v>
      </c>
    </row>
    <row r="173" spans="1:4">
      <c r="A173" s="12" t="s">
        <v>114</v>
      </c>
      <c r="B173" s="9">
        <v>236</v>
      </c>
      <c r="C173" s="9">
        <v>-7.8</v>
      </c>
      <c r="D173">
        <f t="shared" si="2"/>
        <v>6560.8</v>
      </c>
    </row>
    <row r="174" spans="1:4">
      <c r="A174" s="12" t="s">
        <v>115</v>
      </c>
      <c r="B174" s="9">
        <v>235</v>
      </c>
      <c r="C174" s="9">
        <v>-7.7</v>
      </c>
      <c r="D174">
        <f t="shared" si="2"/>
        <v>6509.5</v>
      </c>
    </row>
    <row r="175" spans="1:4">
      <c r="A175" s="12" t="s">
        <v>404</v>
      </c>
      <c r="B175" s="9">
        <v>240</v>
      </c>
      <c r="C175" s="9">
        <v>-8</v>
      </c>
      <c r="D175">
        <f t="shared" si="2"/>
        <v>6720</v>
      </c>
    </row>
    <row r="176" spans="1:4">
      <c r="A176" s="12" t="s">
        <v>405</v>
      </c>
      <c r="B176" s="9">
        <v>231</v>
      </c>
      <c r="C176" s="9">
        <v>-7.1</v>
      </c>
      <c r="D176">
        <f t="shared" si="2"/>
        <v>6260.1</v>
      </c>
    </row>
    <row r="177" spans="1:4">
      <c r="A177" s="12" t="s">
        <v>116</v>
      </c>
      <c r="B177" s="9">
        <v>235</v>
      </c>
      <c r="C177" s="9">
        <v>-8.1999999999999993</v>
      </c>
      <c r="D177">
        <f t="shared" si="2"/>
        <v>6627</v>
      </c>
    </row>
    <row r="178" spans="1:4">
      <c r="A178" s="12" t="s">
        <v>117</v>
      </c>
      <c r="B178" s="9">
        <v>241</v>
      </c>
      <c r="C178" s="9">
        <v>-9</v>
      </c>
      <c r="D178">
        <f t="shared" si="2"/>
        <v>6989</v>
      </c>
    </row>
    <row r="179" spans="1:4">
      <c r="A179" s="10" t="s">
        <v>118</v>
      </c>
      <c r="B179" s="11"/>
      <c r="C179" s="11"/>
      <c r="D179">
        <f t="shared" si="2"/>
        <v>0</v>
      </c>
    </row>
    <row r="180" spans="1:4">
      <c r="A180" s="12" t="s">
        <v>119</v>
      </c>
      <c r="B180" s="9">
        <v>231</v>
      </c>
      <c r="C180" s="9">
        <v>-5.4</v>
      </c>
      <c r="D180">
        <f t="shared" si="2"/>
        <v>5867.4</v>
      </c>
    </row>
    <row r="181" spans="1:4">
      <c r="A181" s="12" t="s">
        <v>120</v>
      </c>
      <c r="B181" s="9">
        <v>239</v>
      </c>
      <c r="C181" s="9">
        <v>-5.8</v>
      </c>
      <c r="D181">
        <f t="shared" si="2"/>
        <v>6166.2</v>
      </c>
    </row>
    <row r="182" spans="1:4">
      <c r="A182" s="12" t="s">
        <v>121</v>
      </c>
      <c r="B182" s="9">
        <v>220</v>
      </c>
      <c r="C182" s="9">
        <v>-5.7</v>
      </c>
      <c r="D182">
        <f t="shared" si="2"/>
        <v>5654</v>
      </c>
    </row>
    <row r="183" spans="1:4">
      <c r="A183" s="10" t="s">
        <v>122</v>
      </c>
      <c r="B183" s="11"/>
      <c r="C183" s="11"/>
      <c r="D183">
        <f t="shared" si="2"/>
        <v>0</v>
      </c>
    </row>
    <row r="184" spans="1:4">
      <c r="A184" s="12" t="s">
        <v>123</v>
      </c>
      <c r="B184" s="9">
        <v>257</v>
      </c>
      <c r="C184" s="9">
        <v>-5.9</v>
      </c>
      <c r="D184">
        <f t="shared" si="2"/>
        <v>6656.2999999999993</v>
      </c>
    </row>
    <row r="185" spans="1:4">
      <c r="A185" s="12" t="s">
        <v>124</v>
      </c>
      <c r="B185" s="9">
        <v>306</v>
      </c>
      <c r="C185" s="9">
        <v>-9.1</v>
      </c>
      <c r="D185">
        <f t="shared" si="2"/>
        <v>8904.6</v>
      </c>
    </row>
    <row r="186" spans="1:4">
      <c r="A186" s="12" t="s">
        <v>125</v>
      </c>
      <c r="B186" s="9">
        <v>239</v>
      </c>
      <c r="C186" s="9">
        <v>-5.3</v>
      </c>
      <c r="D186">
        <f t="shared" si="2"/>
        <v>6046.7</v>
      </c>
    </row>
    <row r="187" spans="1:4">
      <c r="A187" s="12" t="s">
        <v>406</v>
      </c>
      <c r="B187" s="9">
        <v>285</v>
      </c>
      <c r="C187" s="9">
        <v>-8.8000000000000007</v>
      </c>
      <c r="D187">
        <f t="shared" si="2"/>
        <v>8208</v>
      </c>
    </row>
    <row r="188" spans="1:4">
      <c r="A188" s="12" t="s">
        <v>407</v>
      </c>
      <c r="B188" s="9">
        <v>268</v>
      </c>
      <c r="C188" s="9">
        <v>-7.9</v>
      </c>
      <c r="D188">
        <f t="shared" si="2"/>
        <v>7477.2</v>
      </c>
    </row>
    <row r="189" spans="1:4">
      <c r="A189" s="12" t="s">
        <v>408</v>
      </c>
      <c r="B189" s="9">
        <v>243</v>
      </c>
      <c r="C189" s="9">
        <v>-5.6</v>
      </c>
      <c r="D189">
        <f t="shared" si="2"/>
        <v>6220.8</v>
      </c>
    </row>
    <row r="190" spans="1:4">
      <c r="A190" s="12" t="s">
        <v>409</v>
      </c>
      <c r="B190" s="9">
        <v>258</v>
      </c>
      <c r="C190" s="9">
        <v>-6.9</v>
      </c>
      <c r="D190">
        <f t="shared" si="2"/>
        <v>6940.2</v>
      </c>
    </row>
    <row r="191" spans="1:4">
      <c r="A191" s="12" t="s">
        <v>410</v>
      </c>
      <c r="B191" s="9">
        <v>278</v>
      </c>
      <c r="C191" s="9">
        <v>-7.9</v>
      </c>
      <c r="D191">
        <f t="shared" si="2"/>
        <v>7756.2</v>
      </c>
    </row>
    <row r="192" spans="1:4">
      <c r="A192" s="12" t="s">
        <v>411</v>
      </c>
      <c r="B192" s="9">
        <v>270</v>
      </c>
      <c r="C192" s="9">
        <v>-6.9</v>
      </c>
      <c r="D192">
        <f t="shared" si="2"/>
        <v>7263</v>
      </c>
    </row>
    <row r="193" spans="1:4">
      <c r="A193" s="12" t="s">
        <v>126</v>
      </c>
      <c r="B193" s="9">
        <v>268</v>
      </c>
      <c r="C193" s="9">
        <v>-7.9</v>
      </c>
      <c r="D193">
        <f t="shared" si="2"/>
        <v>7477.2</v>
      </c>
    </row>
    <row r="194" spans="1:4">
      <c r="A194" s="12" t="s">
        <v>127</v>
      </c>
      <c r="B194" s="9">
        <v>261</v>
      </c>
      <c r="C194" s="9">
        <v>-6.4</v>
      </c>
      <c r="D194">
        <f t="shared" si="2"/>
        <v>6890.4</v>
      </c>
    </row>
    <row r="195" spans="1:4">
      <c r="A195" s="10" t="s">
        <v>128</v>
      </c>
      <c r="B195" s="11"/>
      <c r="C195" s="11"/>
      <c r="D195">
        <f t="shared" si="2"/>
        <v>0</v>
      </c>
    </row>
    <row r="196" spans="1:4">
      <c r="A196" s="12" t="s">
        <v>129</v>
      </c>
      <c r="B196" s="9">
        <v>222</v>
      </c>
      <c r="C196" s="9">
        <v>-3.9</v>
      </c>
      <c r="D196">
        <f>(20-C196)*B196</f>
        <v>5305.7999999999993</v>
      </c>
    </row>
    <row r="197" spans="1:4">
      <c r="A197" s="12" t="s">
        <v>130</v>
      </c>
      <c r="B197" s="9">
        <v>230</v>
      </c>
      <c r="C197" s="9">
        <v>-4.3</v>
      </c>
      <c r="D197">
        <f t="shared" si="2"/>
        <v>5589</v>
      </c>
    </row>
    <row r="198" spans="1:4">
      <c r="A198" s="12" t="s">
        <v>131</v>
      </c>
      <c r="B198" s="9">
        <v>228</v>
      </c>
      <c r="C198" s="9">
        <v>-4.7</v>
      </c>
      <c r="D198">
        <f t="shared" si="2"/>
        <v>5631.5999999999995</v>
      </c>
    </row>
    <row r="199" spans="1:4">
      <c r="A199" s="10" t="s">
        <v>132</v>
      </c>
      <c r="B199" s="11"/>
      <c r="C199" s="11"/>
      <c r="D199">
        <f t="shared" si="2"/>
        <v>0</v>
      </c>
    </row>
    <row r="200" spans="1:4">
      <c r="A200" s="12" t="s">
        <v>133</v>
      </c>
      <c r="B200" s="9">
        <v>155</v>
      </c>
      <c r="C200" s="9">
        <v>3</v>
      </c>
      <c r="D200">
        <f t="shared" si="2"/>
        <v>2635</v>
      </c>
    </row>
    <row r="201" spans="1:4">
      <c r="A201" s="12" t="s">
        <v>412</v>
      </c>
      <c r="B201" s="9">
        <v>145</v>
      </c>
      <c r="C201" s="9">
        <v>2.5</v>
      </c>
      <c r="D201">
        <f t="shared" si="2"/>
        <v>2537.5</v>
      </c>
    </row>
    <row r="202" spans="1:4">
      <c r="A202" s="12" t="s">
        <v>134</v>
      </c>
      <c r="B202" s="9">
        <v>159</v>
      </c>
      <c r="C202" s="9">
        <v>1</v>
      </c>
      <c r="D202">
        <f t="shared" ref="D202:D265" si="3">(20-C202)*B202</f>
        <v>3021</v>
      </c>
    </row>
    <row r="203" spans="1:4">
      <c r="A203" s="12" t="s">
        <v>413</v>
      </c>
      <c r="B203" s="9">
        <v>94</v>
      </c>
      <c r="C203" s="9">
        <v>6.6</v>
      </c>
      <c r="D203">
        <f t="shared" si="3"/>
        <v>1259.6000000000001</v>
      </c>
    </row>
    <row r="204" spans="1:4">
      <c r="A204" s="12" t="s">
        <v>414</v>
      </c>
      <c r="B204" s="9">
        <v>156</v>
      </c>
      <c r="C204" s="9">
        <v>1.2</v>
      </c>
      <c r="D204">
        <f t="shared" si="3"/>
        <v>2932.8</v>
      </c>
    </row>
    <row r="205" spans="1:4">
      <c r="A205" s="10" t="s">
        <v>135</v>
      </c>
      <c r="B205" s="11"/>
      <c r="C205" s="11"/>
      <c r="D205">
        <f t="shared" si="3"/>
        <v>0</v>
      </c>
    </row>
    <row r="206" spans="1:4">
      <c r="A206" s="12" t="s">
        <v>415</v>
      </c>
      <c r="B206" s="9">
        <v>292</v>
      </c>
      <c r="C206" s="9">
        <v>-16.7</v>
      </c>
      <c r="D206">
        <f t="shared" si="3"/>
        <v>10716.400000000001</v>
      </c>
    </row>
    <row r="207" spans="1:4">
      <c r="A207" s="12" t="s">
        <v>416</v>
      </c>
      <c r="B207" s="9">
        <v>232</v>
      </c>
      <c r="C207" s="9">
        <v>-7</v>
      </c>
      <c r="D207">
        <f t="shared" si="3"/>
        <v>6264</v>
      </c>
    </row>
    <row r="208" spans="1:4">
      <c r="A208" s="12" t="s">
        <v>417</v>
      </c>
      <c r="B208" s="9">
        <v>266</v>
      </c>
      <c r="C208" s="9">
        <v>-14.1</v>
      </c>
      <c r="D208">
        <f t="shared" si="3"/>
        <v>9070.6</v>
      </c>
    </row>
    <row r="209" spans="1:4">
      <c r="A209" s="12" t="s">
        <v>136</v>
      </c>
      <c r="B209" s="9">
        <v>239</v>
      </c>
      <c r="C209" s="9">
        <v>-7.6</v>
      </c>
      <c r="D209">
        <f t="shared" si="3"/>
        <v>6596.4000000000005</v>
      </c>
    </row>
    <row r="210" spans="1:4">
      <c r="A210" s="12" t="s">
        <v>418</v>
      </c>
      <c r="B210" s="9">
        <v>244</v>
      </c>
      <c r="C210" s="9">
        <v>-10.7</v>
      </c>
      <c r="D210">
        <f t="shared" si="3"/>
        <v>7490.8</v>
      </c>
    </row>
    <row r="211" spans="1:4">
      <c r="A211" s="12" t="s">
        <v>419</v>
      </c>
      <c r="B211" s="9">
        <v>260</v>
      </c>
      <c r="C211" s="9">
        <v>-14</v>
      </c>
      <c r="D211">
        <f t="shared" si="3"/>
        <v>8840</v>
      </c>
    </row>
    <row r="212" spans="1:4">
      <c r="A212" s="12" t="s">
        <v>137</v>
      </c>
      <c r="B212" s="9">
        <v>264</v>
      </c>
      <c r="C212" s="9">
        <v>-12.5</v>
      </c>
      <c r="D212">
        <f t="shared" si="3"/>
        <v>8580</v>
      </c>
    </row>
    <row r="213" spans="1:4">
      <c r="A213" s="12" t="s">
        <v>420</v>
      </c>
      <c r="B213" s="9">
        <v>265</v>
      </c>
      <c r="C213" s="9">
        <v>-11.7</v>
      </c>
      <c r="D213">
        <f t="shared" si="3"/>
        <v>8400.5</v>
      </c>
    </row>
    <row r="214" spans="1:4">
      <c r="A214" s="12" t="s">
        <v>421</v>
      </c>
      <c r="B214" s="9">
        <v>300</v>
      </c>
      <c r="C214" s="9">
        <v>-17</v>
      </c>
      <c r="D214">
        <f t="shared" si="3"/>
        <v>11100</v>
      </c>
    </row>
    <row r="215" spans="1:4">
      <c r="A215" s="12" t="s">
        <v>422</v>
      </c>
      <c r="B215" s="9">
        <v>365</v>
      </c>
      <c r="C215" s="9">
        <v>-11.5</v>
      </c>
      <c r="D215">
        <f t="shared" si="3"/>
        <v>11497.5</v>
      </c>
    </row>
    <row r="216" spans="1:4">
      <c r="A216" s="12" t="s">
        <v>423</v>
      </c>
      <c r="B216" s="9">
        <v>296</v>
      </c>
      <c r="C216" s="9">
        <v>-15.2</v>
      </c>
      <c r="D216">
        <f t="shared" si="3"/>
        <v>10419.200000000001</v>
      </c>
    </row>
    <row r="217" spans="1:4">
      <c r="A217" s="12" t="s">
        <v>138</v>
      </c>
      <c r="B217" s="9">
        <v>245</v>
      </c>
      <c r="C217" s="9">
        <v>-9.6</v>
      </c>
      <c r="D217">
        <f t="shared" si="3"/>
        <v>7252</v>
      </c>
    </row>
    <row r="218" spans="1:4">
      <c r="A218" s="12" t="s">
        <v>424</v>
      </c>
      <c r="B218" s="9">
        <v>296</v>
      </c>
      <c r="C218" s="9">
        <v>-18.399999999999999</v>
      </c>
      <c r="D218">
        <f t="shared" si="3"/>
        <v>11366.4</v>
      </c>
    </row>
    <row r="219" spans="1:4">
      <c r="A219" s="12" t="s">
        <v>425</v>
      </c>
      <c r="B219" s="9">
        <v>292</v>
      </c>
      <c r="C219" s="9">
        <v>-16.7</v>
      </c>
      <c r="D219">
        <f t="shared" si="3"/>
        <v>10716.400000000001</v>
      </c>
    </row>
    <row r="220" spans="1:4">
      <c r="A220" s="12" t="s">
        <v>139</v>
      </c>
      <c r="B220" s="9">
        <v>237</v>
      </c>
      <c r="C220" s="9">
        <v>-8.8000000000000007</v>
      </c>
      <c r="D220">
        <f t="shared" si="3"/>
        <v>6825.6</v>
      </c>
    </row>
    <row r="221" spans="1:4">
      <c r="A221" s="12" t="s">
        <v>140</v>
      </c>
      <c r="B221" s="9">
        <v>252</v>
      </c>
      <c r="C221" s="9">
        <v>-12.3</v>
      </c>
      <c r="D221">
        <f t="shared" si="3"/>
        <v>8139.5999999999995</v>
      </c>
    </row>
    <row r="222" spans="1:4">
      <c r="A222" s="12" t="s">
        <v>141</v>
      </c>
      <c r="B222" s="9">
        <v>240</v>
      </c>
      <c r="C222" s="9">
        <v>-7.4</v>
      </c>
      <c r="D222">
        <f t="shared" si="3"/>
        <v>6576</v>
      </c>
    </row>
    <row r="223" spans="1:4">
      <c r="A223" s="12" t="s">
        <v>426</v>
      </c>
      <c r="B223" s="9">
        <v>233</v>
      </c>
      <c r="C223" s="9">
        <v>-6.7</v>
      </c>
      <c r="D223">
        <f t="shared" si="3"/>
        <v>6221.0999999999995</v>
      </c>
    </row>
    <row r="224" spans="1:4">
      <c r="A224" s="12" t="s">
        <v>427</v>
      </c>
      <c r="B224" s="9">
        <v>221</v>
      </c>
      <c r="C224" s="9">
        <v>-7.9</v>
      </c>
      <c r="D224">
        <f t="shared" si="3"/>
        <v>6165.9</v>
      </c>
    </row>
    <row r="225" spans="1:4">
      <c r="A225" s="12" t="s">
        <v>142</v>
      </c>
      <c r="B225" s="9">
        <v>264</v>
      </c>
      <c r="C225" s="9">
        <v>-13.6</v>
      </c>
      <c r="D225">
        <f t="shared" si="3"/>
        <v>8870.4</v>
      </c>
    </row>
    <row r="226" spans="1:4">
      <c r="A226" s="12" t="s">
        <v>143</v>
      </c>
      <c r="B226" s="9">
        <v>251</v>
      </c>
      <c r="C226" s="9">
        <v>-9.8000000000000007</v>
      </c>
      <c r="D226">
        <f t="shared" si="3"/>
        <v>7479.8</v>
      </c>
    </row>
    <row r="227" spans="1:4">
      <c r="A227" s="12" t="s">
        <v>428</v>
      </c>
      <c r="B227" s="9">
        <v>270</v>
      </c>
      <c r="C227" s="9">
        <v>-17.2</v>
      </c>
      <c r="D227">
        <f t="shared" si="3"/>
        <v>10044</v>
      </c>
    </row>
    <row r="228" spans="1:4">
      <c r="A228" s="12" t="s">
        <v>429</v>
      </c>
      <c r="B228" s="9">
        <v>274</v>
      </c>
      <c r="C228" s="9">
        <v>-13.3</v>
      </c>
      <c r="D228">
        <f t="shared" si="3"/>
        <v>9124.1999999999989</v>
      </c>
    </row>
    <row r="229" spans="1:4">
      <c r="A229" s="12" t="s">
        <v>430</v>
      </c>
      <c r="B229" s="9">
        <v>304</v>
      </c>
      <c r="C229" s="9">
        <v>-18</v>
      </c>
      <c r="D229">
        <f t="shared" si="3"/>
        <v>11552</v>
      </c>
    </row>
    <row r="230" spans="1:4">
      <c r="A230" s="12" t="s">
        <v>144</v>
      </c>
      <c r="B230" s="9">
        <v>365</v>
      </c>
      <c r="C230" s="9">
        <v>-14.7</v>
      </c>
      <c r="D230">
        <f t="shared" si="3"/>
        <v>12665.500000000002</v>
      </c>
    </row>
    <row r="231" spans="1:4">
      <c r="A231" s="12" t="s">
        <v>145</v>
      </c>
      <c r="B231" s="9">
        <v>254</v>
      </c>
      <c r="C231" s="9">
        <v>-10.8</v>
      </c>
      <c r="D231">
        <f t="shared" si="3"/>
        <v>7823.2</v>
      </c>
    </row>
    <row r="232" spans="1:4">
      <c r="A232" s="10" t="s">
        <v>146</v>
      </c>
      <c r="B232" s="11"/>
      <c r="C232" s="11"/>
      <c r="D232">
        <f t="shared" si="3"/>
        <v>0</v>
      </c>
    </row>
    <row r="233" spans="1:4">
      <c r="A233" s="12" t="s">
        <v>431</v>
      </c>
      <c r="B233" s="9">
        <v>212</v>
      </c>
      <c r="C233" s="9">
        <v>-7.6</v>
      </c>
      <c r="D233">
        <f t="shared" si="3"/>
        <v>5851.2000000000007</v>
      </c>
    </row>
    <row r="234" spans="1:4">
      <c r="A234" s="10" t="s">
        <v>147</v>
      </c>
      <c r="B234" s="11"/>
      <c r="C234" s="11"/>
      <c r="D234">
        <f t="shared" si="3"/>
        <v>0</v>
      </c>
    </row>
    <row r="235" spans="1:4">
      <c r="A235" s="12" t="s">
        <v>536</v>
      </c>
      <c r="B235" s="9">
        <v>194</v>
      </c>
      <c r="C235" s="9">
        <v>-2.2999999999999998</v>
      </c>
      <c r="D235">
        <f t="shared" si="3"/>
        <v>4326.2</v>
      </c>
    </row>
    <row r="236" spans="1:4">
      <c r="A236" s="10" t="s">
        <v>148</v>
      </c>
      <c r="B236" s="11"/>
      <c r="C236" s="11"/>
      <c r="D236">
        <f t="shared" si="3"/>
        <v>0</v>
      </c>
    </row>
    <row r="237" spans="1:4">
      <c r="A237" s="12" t="s">
        <v>149</v>
      </c>
      <c r="B237" s="9">
        <v>202</v>
      </c>
      <c r="C237" s="9">
        <v>-3.4</v>
      </c>
      <c r="D237">
        <f t="shared" si="3"/>
        <v>4726.7999999999993</v>
      </c>
    </row>
    <row r="238" spans="1:4">
      <c r="A238" s="10" t="s">
        <v>150</v>
      </c>
      <c r="B238" s="11"/>
      <c r="C238" s="11"/>
      <c r="D238">
        <f t="shared" si="3"/>
        <v>0</v>
      </c>
    </row>
    <row r="239" spans="1:4">
      <c r="A239" s="12" t="s">
        <v>537</v>
      </c>
      <c r="B239" s="9">
        <v>213</v>
      </c>
      <c r="C239" s="9">
        <v>-1.3</v>
      </c>
      <c r="D239">
        <f t="shared" si="3"/>
        <v>4536.9000000000005</v>
      </c>
    </row>
    <row r="240" spans="1:4">
      <c r="A240" s="12" t="s">
        <v>151</v>
      </c>
      <c r="B240" s="9">
        <v>228</v>
      </c>
      <c r="C240" s="9">
        <v>-2.9</v>
      </c>
      <c r="D240">
        <f t="shared" si="3"/>
        <v>5221.2</v>
      </c>
    </row>
    <row r="241" spans="1:4">
      <c r="A241" s="12" t="s">
        <v>538</v>
      </c>
      <c r="B241" s="9">
        <v>223</v>
      </c>
      <c r="C241" s="9">
        <v>-2.7</v>
      </c>
      <c r="D241">
        <f t="shared" si="3"/>
        <v>5062.0999999999995</v>
      </c>
    </row>
    <row r="242" spans="1:4">
      <c r="A242" s="10" t="s">
        <v>152</v>
      </c>
      <c r="B242" s="11"/>
      <c r="C242" s="11"/>
      <c r="D242">
        <f t="shared" si="3"/>
        <v>0</v>
      </c>
    </row>
    <row r="243" spans="1:4">
      <c r="A243" s="12" t="s">
        <v>153</v>
      </c>
      <c r="B243" s="9">
        <v>289</v>
      </c>
      <c r="C243" s="9">
        <v>-19</v>
      </c>
      <c r="D243">
        <f t="shared" si="3"/>
        <v>11271</v>
      </c>
    </row>
    <row r="244" spans="1:4">
      <c r="A244" s="12" t="s">
        <v>539</v>
      </c>
      <c r="B244" s="9">
        <v>278</v>
      </c>
      <c r="C244" s="9">
        <v>-9.3000000000000007</v>
      </c>
      <c r="D244">
        <f t="shared" si="3"/>
        <v>8145.4000000000005</v>
      </c>
    </row>
    <row r="245" spans="1:4">
      <c r="A245" s="12" t="s">
        <v>540</v>
      </c>
      <c r="B245" s="9">
        <v>279</v>
      </c>
      <c r="C245" s="9">
        <v>-7.5</v>
      </c>
      <c r="D245">
        <f t="shared" si="3"/>
        <v>7672.5</v>
      </c>
    </row>
    <row r="246" spans="1:4">
      <c r="A246" s="12" t="s">
        <v>154</v>
      </c>
      <c r="B246" s="9">
        <v>286</v>
      </c>
      <c r="C246" s="9">
        <v>-17.2</v>
      </c>
      <c r="D246">
        <f t="shared" si="3"/>
        <v>10639.2</v>
      </c>
    </row>
    <row r="247" spans="1:4">
      <c r="A247" s="12" t="s">
        <v>155</v>
      </c>
      <c r="B247" s="9">
        <v>280</v>
      </c>
      <c r="C247" s="9">
        <v>-10.7</v>
      </c>
      <c r="D247">
        <f t="shared" si="3"/>
        <v>8596</v>
      </c>
    </row>
    <row r="248" spans="1:4">
      <c r="A248" s="12" t="s">
        <v>156</v>
      </c>
      <c r="B248" s="9">
        <v>274</v>
      </c>
      <c r="C248" s="9">
        <v>-19.3</v>
      </c>
      <c r="D248">
        <f t="shared" si="3"/>
        <v>10768.199999999999</v>
      </c>
    </row>
    <row r="249" spans="1:4">
      <c r="A249" s="12" t="s">
        <v>541</v>
      </c>
      <c r="B249" s="9">
        <v>274</v>
      </c>
      <c r="C249" s="9">
        <v>-20.8</v>
      </c>
      <c r="D249">
        <f t="shared" si="3"/>
        <v>11179.199999999999</v>
      </c>
    </row>
    <row r="250" spans="1:4">
      <c r="A250" s="10" t="s">
        <v>157</v>
      </c>
      <c r="B250" s="11"/>
      <c r="C250" s="11"/>
      <c r="D250">
        <f t="shared" si="3"/>
        <v>0</v>
      </c>
    </row>
    <row r="251" spans="1:4">
      <c r="A251" s="12" t="s">
        <v>542</v>
      </c>
      <c r="B251" s="9">
        <v>215</v>
      </c>
      <c r="C251" s="9">
        <v>-4.9000000000000004</v>
      </c>
      <c r="D251">
        <f t="shared" si="3"/>
        <v>5353.5</v>
      </c>
    </row>
    <row r="252" spans="1:4">
      <c r="A252" s="10" t="s">
        <v>158</v>
      </c>
      <c r="B252" s="11"/>
      <c r="C252" s="11"/>
      <c r="D252">
        <f t="shared" si="3"/>
        <v>0</v>
      </c>
    </row>
    <row r="253" spans="1:4">
      <c r="A253" s="12" t="s">
        <v>159</v>
      </c>
      <c r="B253" s="9">
        <v>209</v>
      </c>
      <c r="C253" s="9">
        <v>-4.5</v>
      </c>
      <c r="D253">
        <f t="shared" si="3"/>
        <v>5120.5</v>
      </c>
    </row>
    <row r="254" spans="1:4">
      <c r="A254" s="10" t="s">
        <v>160</v>
      </c>
      <c r="B254" s="11"/>
      <c r="C254" s="11"/>
      <c r="D254">
        <f t="shared" si="3"/>
        <v>0</v>
      </c>
    </row>
    <row r="255" spans="1:4">
      <c r="A255" s="12" t="s">
        <v>161</v>
      </c>
      <c r="B255" s="9">
        <v>216</v>
      </c>
      <c r="C255" s="9">
        <v>-3.1</v>
      </c>
      <c r="D255">
        <f t="shared" si="3"/>
        <v>4989.6000000000004</v>
      </c>
    </row>
    <row r="256" spans="1:4">
      <c r="A256" s="12" t="s">
        <v>162</v>
      </c>
      <c r="B256" s="9">
        <v>212</v>
      </c>
      <c r="C256" s="9">
        <v>-3.4</v>
      </c>
      <c r="D256">
        <f t="shared" si="3"/>
        <v>4960.7999999999993</v>
      </c>
    </row>
    <row r="257" spans="1:4">
      <c r="A257" s="12" t="s">
        <v>543</v>
      </c>
      <c r="B257" s="9">
        <v>205</v>
      </c>
      <c r="C257" s="9">
        <v>-2.2000000000000002</v>
      </c>
      <c r="D257">
        <f t="shared" si="3"/>
        <v>4551</v>
      </c>
    </row>
    <row r="258" spans="1:4">
      <c r="A258" s="10" t="s">
        <v>163</v>
      </c>
      <c r="B258" s="11"/>
      <c r="C258" s="11"/>
      <c r="D258">
        <f t="shared" si="3"/>
        <v>0</v>
      </c>
    </row>
    <row r="259" spans="1:4">
      <c r="A259" s="12" t="s">
        <v>544</v>
      </c>
      <c r="B259" s="9">
        <v>287</v>
      </c>
      <c r="C259" s="9">
        <v>-0.8</v>
      </c>
      <c r="D259">
        <f t="shared" si="3"/>
        <v>5969.6</v>
      </c>
    </row>
    <row r="260" spans="1:4">
      <c r="A260" s="12" t="s">
        <v>545</v>
      </c>
      <c r="B260" s="9">
        <v>265</v>
      </c>
      <c r="C260" s="9">
        <v>-4.5999999999999996</v>
      </c>
      <c r="D260">
        <f t="shared" si="3"/>
        <v>6519</v>
      </c>
    </row>
    <row r="261" spans="1:4">
      <c r="A261" s="12" t="s">
        <v>546</v>
      </c>
      <c r="B261" s="9">
        <v>271</v>
      </c>
      <c r="C261" s="9">
        <v>-4.9000000000000004</v>
      </c>
      <c r="D261">
        <f t="shared" si="3"/>
        <v>6747.9</v>
      </c>
    </row>
    <row r="262" spans="1:4">
      <c r="A262" s="12" t="s">
        <v>547</v>
      </c>
      <c r="B262" s="9">
        <v>279</v>
      </c>
      <c r="C262" s="9">
        <v>-5.4</v>
      </c>
      <c r="D262">
        <f t="shared" si="3"/>
        <v>7086.5999999999995</v>
      </c>
    </row>
    <row r="263" spans="1:4">
      <c r="A263" s="12" t="s">
        <v>164</v>
      </c>
      <c r="B263" s="9">
        <v>281</v>
      </c>
      <c r="C263" s="9">
        <v>-5</v>
      </c>
      <c r="D263">
        <f t="shared" si="3"/>
        <v>7025</v>
      </c>
    </row>
    <row r="264" spans="1:4">
      <c r="A264" s="12" t="s">
        <v>165</v>
      </c>
      <c r="B264" s="9">
        <v>271</v>
      </c>
      <c r="C264" s="9">
        <v>-4.5</v>
      </c>
      <c r="D264">
        <f t="shared" si="3"/>
        <v>6639.5</v>
      </c>
    </row>
    <row r="265" spans="1:4">
      <c r="A265" s="12" t="s">
        <v>548</v>
      </c>
      <c r="B265" s="9">
        <v>275</v>
      </c>
      <c r="C265" s="9">
        <v>-3.4</v>
      </c>
      <c r="D265">
        <f t="shared" si="3"/>
        <v>6435</v>
      </c>
    </row>
    <row r="266" spans="1:4">
      <c r="A266" s="12" t="s">
        <v>166</v>
      </c>
      <c r="B266" s="9">
        <v>271</v>
      </c>
      <c r="C266" s="9">
        <v>-4.5999999999999996</v>
      </c>
      <c r="D266">
        <f t="shared" ref="D266:D329" si="4">(20-C266)*B266</f>
        <v>6666.6</v>
      </c>
    </row>
    <row r="267" spans="1:4">
      <c r="A267" s="12" t="s">
        <v>167</v>
      </c>
      <c r="B267" s="9">
        <v>277</v>
      </c>
      <c r="C267" s="9">
        <v>-4.8</v>
      </c>
      <c r="D267">
        <f t="shared" si="4"/>
        <v>6869.6</v>
      </c>
    </row>
    <row r="268" spans="1:4">
      <c r="A268" s="12" t="s">
        <v>168</v>
      </c>
      <c r="B268" s="9">
        <v>298</v>
      </c>
      <c r="C268" s="9">
        <v>-2.8</v>
      </c>
      <c r="D268">
        <f t="shared" si="4"/>
        <v>6794.4000000000005</v>
      </c>
    </row>
    <row r="269" spans="1:4">
      <c r="A269" s="12" t="s">
        <v>549</v>
      </c>
      <c r="B269" s="9">
        <v>282</v>
      </c>
      <c r="C269" s="9">
        <v>-2.2000000000000002</v>
      </c>
      <c r="D269">
        <f t="shared" si="4"/>
        <v>6260.4</v>
      </c>
    </row>
    <row r="270" spans="1:4">
      <c r="A270" s="12" t="s">
        <v>169</v>
      </c>
      <c r="B270" s="9">
        <v>312</v>
      </c>
      <c r="C270" s="9">
        <v>-2.5</v>
      </c>
      <c r="D270">
        <f t="shared" si="4"/>
        <v>7020</v>
      </c>
    </row>
    <row r="271" spans="1:4">
      <c r="A271" s="12" t="s">
        <v>550</v>
      </c>
      <c r="B271" s="9">
        <v>263</v>
      </c>
      <c r="C271" s="9">
        <v>-4</v>
      </c>
      <c r="D271">
        <f t="shared" si="4"/>
        <v>6312</v>
      </c>
    </row>
    <row r="272" spans="1:4">
      <c r="A272" s="12" t="s">
        <v>170</v>
      </c>
      <c r="B272" s="9">
        <v>340</v>
      </c>
      <c r="C272" s="9">
        <v>-4.5</v>
      </c>
      <c r="D272">
        <f t="shared" si="4"/>
        <v>8330</v>
      </c>
    </row>
    <row r="273" spans="1:4">
      <c r="A273" s="10" t="s">
        <v>171</v>
      </c>
      <c r="B273" s="11"/>
      <c r="C273" s="11"/>
      <c r="D273">
        <f t="shared" si="4"/>
        <v>0</v>
      </c>
    </row>
    <row r="274" spans="1:4">
      <c r="A274" s="12" t="s">
        <v>172</v>
      </c>
      <c r="B274" s="9">
        <v>216</v>
      </c>
      <c r="C274" s="9">
        <v>-4.7</v>
      </c>
      <c r="D274">
        <f t="shared" si="4"/>
        <v>5335.2</v>
      </c>
    </row>
    <row r="275" spans="1:4">
      <c r="A275" s="12" t="s">
        <v>173</v>
      </c>
      <c r="B275" s="9">
        <v>212</v>
      </c>
      <c r="C275" s="9">
        <v>-4</v>
      </c>
      <c r="D275">
        <f t="shared" si="4"/>
        <v>5088</v>
      </c>
    </row>
    <row r="276" spans="1:4">
      <c r="A276" s="12" t="s">
        <v>174</v>
      </c>
      <c r="B276" s="9">
        <v>215</v>
      </c>
      <c r="C276" s="9">
        <v>-4.0999999999999996</v>
      </c>
      <c r="D276">
        <f t="shared" si="4"/>
        <v>5181.5</v>
      </c>
    </row>
    <row r="277" spans="1:4">
      <c r="A277" s="10" t="s">
        <v>175</v>
      </c>
      <c r="B277" s="11"/>
      <c r="C277" s="11"/>
      <c r="D277">
        <f t="shared" si="4"/>
        <v>0</v>
      </c>
    </row>
    <row r="278" spans="1:4">
      <c r="A278" s="12" t="s">
        <v>176</v>
      </c>
      <c r="B278" s="9">
        <v>220</v>
      </c>
      <c r="C278" s="9">
        <v>-2.8</v>
      </c>
      <c r="D278">
        <f t="shared" si="4"/>
        <v>5016</v>
      </c>
    </row>
    <row r="279" spans="1:4">
      <c r="A279" s="12" t="s">
        <v>177</v>
      </c>
      <c r="B279" s="9">
        <v>221</v>
      </c>
      <c r="C279" s="9">
        <v>-2.2999999999999998</v>
      </c>
      <c r="D279">
        <f t="shared" si="4"/>
        <v>4928.3</v>
      </c>
    </row>
    <row r="280" spans="1:4">
      <c r="A280" s="10" t="s">
        <v>178</v>
      </c>
      <c r="B280" s="11"/>
      <c r="C280" s="11"/>
      <c r="D280">
        <f t="shared" si="4"/>
        <v>0</v>
      </c>
    </row>
    <row r="281" spans="1:4">
      <c r="A281" s="12" t="s">
        <v>551</v>
      </c>
      <c r="B281" s="9">
        <v>230</v>
      </c>
      <c r="C281" s="9">
        <v>-9</v>
      </c>
      <c r="D281">
        <f t="shared" si="4"/>
        <v>6670</v>
      </c>
    </row>
    <row r="282" spans="1:4">
      <c r="A282" s="12" t="s">
        <v>552</v>
      </c>
      <c r="B282" s="9">
        <v>228</v>
      </c>
      <c r="C282" s="9">
        <v>-7.9</v>
      </c>
      <c r="D282">
        <f t="shared" si="4"/>
        <v>6361.2</v>
      </c>
    </row>
    <row r="283" spans="1:4">
      <c r="A283" s="12" t="s">
        <v>179</v>
      </c>
      <c r="B283" s="9">
        <v>218</v>
      </c>
      <c r="C283" s="9">
        <v>-8.9</v>
      </c>
      <c r="D283">
        <f t="shared" si="4"/>
        <v>6300.2</v>
      </c>
    </row>
    <row r="284" spans="1:4">
      <c r="A284" s="12" t="s">
        <v>180</v>
      </c>
      <c r="B284" s="9">
        <v>228</v>
      </c>
      <c r="C284" s="9">
        <v>-8.9</v>
      </c>
      <c r="D284">
        <f t="shared" si="4"/>
        <v>6589.2</v>
      </c>
    </row>
    <row r="285" spans="1:4">
      <c r="A285" s="12" t="s">
        <v>553</v>
      </c>
      <c r="B285" s="9">
        <v>215</v>
      </c>
      <c r="C285" s="9">
        <v>-8.9</v>
      </c>
      <c r="D285">
        <f t="shared" si="4"/>
        <v>6213.5</v>
      </c>
    </row>
    <row r="286" spans="1:4">
      <c r="A286" s="12" t="s">
        <v>181</v>
      </c>
      <c r="B286" s="9">
        <v>231</v>
      </c>
      <c r="C286" s="9">
        <v>-8.9</v>
      </c>
      <c r="D286">
        <f t="shared" si="4"/>
        <v>6675.9</v>
      </c>
    </row>
    <row r="287" spans="1:4">
      <c r="A287" s="12" t="s">
        <v>554</v>
      </c>
      <c r="B287" s="9">
        <v>221</v>
      </c>
      <c r="C287" s="9">
        <v>-8.1</v>
      </c>
      <c r="D287">
        <f t="shared" si="4"/>
        <v>6210.1</v>
      </c>
    </row>
    <row r="288" spans="1:4">
      <c r="A288" s="12" t="s">
        <v>555</v>
      </c>
      <c r="B288" s="9">
        <v>220</v>
      </c>
      <c r="C288" s="9">
        <v>-8.3000000000000007</v>
      </c>
      <c r="D288">
        <f t="shared" si="4"/>
        <v>6226</v>
      </c>
    </row>
    <row r="289" spans="1:4">
      <c r="A289" s="12" t="s">
        <v>182</v>
      </c>
      <c r="B289" s="9">
        <v>230</v>
      </c>
      <c r="C289" s="9">
        <v>-8.8000000000000007</v>
      </c>
      <c r="D289">
        <f t="shared" si="4"/>
        <v>6624</v>
      </c>
    </row>
    <row r="290" spans="1:4">
      <c r="A290" s="10" t="s">
        <v>183</v>
      </c>
      <c r="B290" s="11"/>
      <c r="C290" s="11"/>
      <c r="D290">
        <f t="shared" si="4"/>
        <v>0</v>
      </c>
    </row>
    <row r="291" spans="1:4">
      <c r="A291" s="12" t="s">
        <v>184</v>
      </c>
      <c r="B291" s="9">
        <v>225</v>
      </c>
      <c r="C291" s="9">
        <v>-8.6</v>
      </c>
      <c r="D291">
        <f t="shared" si="4"/>
        <v>6435</v>
      </c>
    </row>
    <row r="292" spans="1:4">
      <c r="A292" s="12" t="s">
        <v>556</v>
      </c>
      <c r="B292" s="9">
        <v>216</v>
      </c>
      <c r="C292" s="9">
        <v>-8.1</v>
      </c>
      <c r="D292">
        <f t="shared" si="4"/>
        <v>6069.6</v>
      </c>
    </row>
    <row r="293" spans="1:4">
      <c r="A293" s="12" t="s">
        <v>557</v>
      </c>
      <c r="B293" s="9">
        <v>229</v>
      </c>
      <c r="C293" s="9">
        <v>-8.1999999999999993</v>
      </c>
      <c r="D293">
        <f t="shared" si="4"/>
        <v>6457.8</v>
      </c>
    </row>
    <row r="294" spans="1:4">
      <c r="A294" s="12" t="s">
        <v>558</v>
      </c>
      <c r="B294" s="9">
        <v>211</v>
      </c>
      <c r="C294" s="9">
        <v>-8.6999999999999993</v>
      </c>
      <c r="D294">
        <f t="shared" si="4"/>
        <v>6055.7</v>
      </c>
    </row>
    <row r="295" spans="1:4">
      <c r="A295" s="10" t="s">
        <v>185</v>
      </c>
      <c r="B295" s="11"/>
      <c r="C295" s="11"/>
      <c r="D295">
        <f t="shared" si="4"/>
        <v>0</v>
      </c>
    </row>
    <row r="296" spans="1:4">
      <c r="A296" s="12" t="s">
        <v>186</v>
      </c>
      <c r="B296" s="9">
        <v>204</v>
      </c>
      <c r="C296" s="9">
        <v>-6.9</v>
      </c>
      <c r="D296">
        <f t="shared" si="4"/>
        <v>5487.5999999999995</v>
      </c>
    </row>
    <row r="297" spans="1:4">
      <c r="A297" s="12" t="s">
        <v>559</v>
      </c>
      <c r="B297" s="9">
        <v>195</v>
      </c>
      <c r="C297" s="9">
        <v>-6.1</v>
      </c>
      <c r="D297">
        <f t="shared" si="4"/>
        <v>5089.5</v>
      </c>
    </row>
    <row r="298" spans="1:4">
      <c r="A298" s="12" t="s">
        <v>187</v>
      </c>
      <c r="B298" s="9">
        <v>201</v>
      </c>
      <c r="C298" s="9">
        <v>-6.3</v>
      </c>
      <c r="D298">
        <f t="shared" si="4"/>
        <v>5286.3</v>
      </c>
    </row>
    <row r="299" spans="1:4">
      <c r="A299" s="10" t="s">
        <v>188</v>
      </c>
      <c r="B299" s="11"/>
      <c r="C299" s="11"/>
      <c r="D299">
        <f t="shared" si="4"/>
        <v>0</v>
      </c>
    </row>
    <row r="300" spans="1:4">
      <c r="A300" s="12" t="s">
        <v>560</v>
      </c>
      <c r="B300" s="9">
        <v>199</v>
      </c>
      <c r="C300" s="9">
        <v>-2.4</v>
      </c>
      <c r="D300">
        <f t="shared" si="4"/>
        <v>4457.5999999999995</v>
      </c>
    </row>
    <row r="301" spans="1:4">
      <c r="A301" s="10" t="s">
        <v>189</v>
      </c>
      <c r="B301" s="11"/>
      <c r="C301" s="11"/>
      <c r="D301">
        <f t="shared" si="4"/>
        <v>0</v>
      </c>
    </row>
    <row r="302" spans="1:4">
      <c r="A302" s="12" t="s">
        <v>561</v>
      </c>
      <c r="B302" s="9">
        <v>200</v>
      </c>
      <c r="C302" s="9">
        <v>-3.8</v>
      </c>
      <c r="D302">
        <f t="shared" si="4"/>
        <v>4760</v>
      </c>
    </row>
    <row r="303" spans="1:4">
      <c r="A303" s="12" t="s">
        <v>562</v>
      </c>
      <c r="B303" s="9">
        <v>200</v>
      </c>
      <c r="C303" s="9">
        <v>-4.0999999999999996</v>
      </c>
      <c r="D303">
        <f t="shared" si="4"/>
        <v>4820</v>
      </c>
    </row>
    <row r="304" spans="1:4">
      <c r="A304" s="10" t="s">
        <v>190</v>
      </c>
      <c r="B304" s="11"/>
      <c r="C304" s="11"/>
      <c r="D304">
        <f t="shared" si="4"/>
        <v>0</v>
      </c>
    </row>
    <row r="305" spans="1:4">
      <c r="A305" s="12" t="s">
        <v>563</v>
      </c>
      <c r="B305" s="9">
        <v>250</v>
      </c>
      <c r="C305" s="9">
        <v>-6.7</v>
      </c>
      <c r="D305">
        <f t="shared" si="4"/>
        <v>6675</v>
      </c>
    </row>
    <row r="306" spans="1:4">
      <c r="A306" s="12" t="s">
        <v>191</v>
      </c>
      <c r="B306" s="9">
        <v>221</v>
      </c>
      <c r="C306" s="9">
        <v>-6.1</v>
      </c>
      <c r="D306">
        <f t="shared" si="4"/>
        <v>5768.1</v>
      </c>
    </row>
    <row r="307" spans="1:4">
      <c r="A307" s="12" t="s">
        <v>564</v>
      </c>
      <c r="B307" s="9">
        <v>225</v>
      </c>
      <c r="C307" s="9">
        <v>-5.5</v>
      </c>
      <c r="D307">
        <f t="shared" si="4"/>
        <v>5737.5</v>
      </c>
    </row>
    <row r="308" spans="1:4">
      <c r="A308" s="12" t="s">
        <v>192</v>
      </c>
      <c r="B308" s="9">
        <v>245</v>
      </c>
      <c r="C308" s="9">
        <v>-6.7</v>
      </c>
      <c r="D308">
        <f t="shared" si="4"/>
        <v>6541.5</v>
      </c>
    </row>
    <row r="309" spans="1:4">
      <c r="A309" s="10" t="s">
        <v>193</v>
      </c>
      <c r="B309" s="11"/>
      <c r="C309" s="11"/>
      <c r="D309">
        <f t="shared" si="4"/>
        <v>0</v>
      </c>
    </row>
    <row r="310" spans="1:4">
      <c r="A310" s="12" t="s">
        <v>194</v>
      </c>
      <c r="B310" s="9">
        <v>231</v>
      </c>
      <c r="C310" s="9">
        <v>-7.9</v>
      </c>
      <c r="D310">
        <f t="shared" si="4"/>
        <v>6444.9</v>
      </c>
    </row>
    <row r="311" spans="1:4">
      <c r="A311" s="12" t="s">
        <v>195</v>
      </c>
      <c r="B311" s="9">
        <v>203</v>
      </c>
      <c r="C311" s="9">
        <v>-8.1</v>
      </c>
      <c r="D311">
        <f t="shared" si="4"/>
        <v>5704.3</v>
      </c>
    </row>
    <row r="312" spans="1:4">
      <c r="A312" s="12" t="s">
        <v>196</v>
      </c>
      <c r="B312" s="9">
        <v>202</v>
      </c>
      <c r="C312" s="9">
        <v>-6.6</v>
      </c>
      <c r="D312">
        <f t="shared" si="4"/>
        <v>5373.2000000000007</v>
      </c>
    </row>
    <row r="313" spans="1:4">
      <c r="A313" s="12" t="s">
        <v>197</v>
      </c>
      <c r="B313" s="9">
        <v>208</v>
      </c>
      <c r="C313" s="9">
        <v>-4.2</v>
      </c>
      <c r="D313">
        <f t="shared" si="4"/>
        <v>5033.5999999999995</v>
      </c>
    </row>
    <row r="314" spans="1:4">
      <c r="A314" s="12" t="s">
        <v>565</v>
      </c>
      <c r="B314" s="9">
        <v>198</v>
      </c>
      <c r="C314" s="9">
        <v>-4.3</v>
      </c>
      <c r="D314">
        <f t="shared" si="4"/>
        <v>4811.4000000000005</v>
      </c>
    </row>
    <row r="315" spans="1:4">
      <c r="A315" s="12" t="s">
        <v>566</v>
      </c>
      <c r="B315" s="9">
        <v>199</v>
      </c>
      <c r="C315" s="9">
        <v>-8.6999999999999993</v>
      </c>
      <c r="D315">
        <f t="shared" si="4"/>
        <v>5711.3</v>
      </c>
    </row>
    <row r="316" spans="1:4">
      <c r="A316" s="12" t="s">
        <v>198</v>
      </c>
      <c r="B316" s="9">
        <v>201</v>
      </c>
      <c r="C316" s="9">
        <v>-8.8000000000000007</v>
      </c>
      <c r="D316">
        <f t="shared" si="4"/>
        <v>5788.8</v>
      </c>
    </row>
    <row r="317" spans="1:4">
      <c r="A317" s="12" t="s">
        <v>199</v>
      </c>
      <c r="B317" s="9">
        <v>217</v>
      </c>
      <c r="C317" s="9">
        <v>-10</v>
      </c>
      <c r="D317">
        <f t="shared" si="4"/>
        <v>6510</v>
      </c>
    </row>
    <row r="318" spans="1:4">
      <c r="A318" s="12" t="s">
        <v>200</v>
      </c>
      <c r="B318" s="9">
        <v>209</v>
      </c>
      <c r="C318" s="9">
        <v>-4.0999999999999996</v>
      </c>
      <c r="D318">
        <f t="shared" si="4"/>
        <v>5036.9000000000005</v>
      </c>
    </row>
    <row r="319" spans="1:4">
      <c r="A319" s="12" t="s">
        <v>567</v>
      </c>
      <c r="B319" s="9">
        <v>221</v>
      </c>
      <c r="C319" s="9">
        <v>-9.6</v>
      </c>
      <c r="D319">
        <f t="shared" si="4"/>
        <v>6541.6</v>
      </c>
    </row>
    <row r="320" spans="1:4">
      <c r="A320" s="12" t="s">
        <v>201</v>
      </c>
      <c r="B320" s="9">
        <v>198</v>
      </c>
      <c r="C320" s="9">
        <v>-4.5</v>
      </c>
      <c r="D320">
        <f t="shared" si="4"/>
        <v>4851</v>
      </c>
    </row>
    <row r="321" spans="1:4">
      <c r="A321" s="12" t="s">
        <v>568</v>
      </c>
      <c r="B321" s="9">
        <v>187</v>
      </c>
      <c r="C321" s="9">
        <v>-2.9</v>
      </c>
      <c r="D321">
        <f t="shared" si="4"/>
        <v>4282.3</v>
      </c>
    </row>
    <row r="322" spans="1:4">
      <c r="A322" s="12" t="s">
        <v>569</v>
      </c>
      <c r="B322" s="9">
        <v>202</v>
      </c>
      <c r="C322" s="9">
        <v>-1.6</v>
      </c>
      <c r="D322">
        <f t="shared" si="4"/>
        <v>4363.2000000000007</v>
      </c>
    </row>
    <row r="323" spans="1:4">
      <c r="A323" s="12" t="s">
        <v>570</v>
      </c>
      <c r="B323" s="9">
        <v>215</v>
      </c>
      <c r="C323" s="9">
        <v>-3.1</v>
      </c>
      <c r="D323">
        <f t="shared" si="4"/>
        <v>4966.5</v>
      </c>
    </row>
    <row r="324" spans="1:4">
      <c r="A324" s="12" t="s">
        <v>202</v>
      </c>
      <c r="B324" s="9">
        <v>245</v>
      </c>
      <c r="C324" s="9">
        <v>-3.8</v>
      </c>
      <c r="D324">
        <f t="shared" si="4"/>
        <v>5831</v>
      </c>
    </row>
    <row r="325" spans="1:4">
      <c r="A325" s="12" t="s">
        <v>203</v>
      </c>
      <c r="B325" s="9">
        <v>211</v>
      </c>
      <c r="C325" s="9">
        <v>-8.6</v>
      </c>
      <c r="D325">
        <f t="shared" si="4"/>
        <v>6034.6</v>
      </c>
    </row>
    <row r="326" spans="1:4">
      <c r="A326" s="10" t="s">
        <v>204</v>
      </c>
      <c r="B326" s="11"/>
      <c r="C326" s="11"/>
      <c r="D326">
        <f t="shared" si="4"/>
        <v>0</v>
      </c>
    </row>
    <row r="327" spans="1:4">
      <c r="A327" s="12" t="s">
        <v>571</v>
      </c>
      <c r="B327" s="9">
        <v>208</v>
      </c>
      <c r="C327" s="9">
        <v>-1.5</v>
      </c>
      <c r="D327">
        <f t="shared" si="4"/>
        <v>4472</v>
      </c>
    </row>
    <row r="328" spans="1:4">
      <c r="A328" s="12" t="s">
        <v>572</v>
      </c>
      <c r="B328" s="9">
        <v>208</v>
      </c>
      <c r="C328" s="9">
        <v>-1.3</v>
      </c>
      <c r="D328">
        <f t="shared" si="4"/>
        <v>4430.4000000000005</v>
      </c>
    </row>
    <row r="329" spans="1:4">
      <c r="A329" s="10" t="s">
        <v>205</v>
      </c>
      <c r="B329" s="11"/>
      <c r="C329" s="11"/>
      <c r="D329">
        <f t="shared" si="4"/>
        <v>0</v>
      </c>
    </row>
    <row r="330" spans="1:4">
      <c r="A330" s="12" t="s">
        <v>573</v>
      </c>
      <c r="B330" s="9">
        <v>179</v>
      </c>
      <c r="C330" s="9">
        <v>-1.7</v>
      </c>
      <c r="D330">
        <f t="shared" ref="D330:D393" si="5">(20-C330)*B330</f>
        <v>3884.2999999999997</v>
      </c>
    </row>
    <row r="331" spans="1:4">
      <c r="A331" s="12" t="s">
        <v>574</v>
      </c>
      <c r="B331" s="9">
        <v>166</v>
      </c>
      <c r="C331" s="9">
        <v>-0.1</v>
      </c>
      <c r="D331">
        <f t="shared" si="5"/>
        <v>3336.6000000000004</v>
      </c>
    </row>
    <row r="332" spans="1:4">
      <c r="A332" s="12" t="s">
        <v>575</v>
      </c>
      <c r="B332" s="9">
        <v>165</v>
      </c>
      <c r="C332" s="9">
        <v>0</v>
      </c>
      <c r="D332">
        <f t="shared" si="5"/>
        <v>3300</v>
      </c>
    </row>
    <row r="333" spans="1:4">
      <c r="A333" s="10" t="s">
        <v>206</v>
      </c>
      <c r="B333" s="11"/>
      <c r="C333" s="11"/>
      <c r="D333">
        <f t="shared" si="5"/>
        <v>0</v>
      </c>
    </row>
    <row r="334" spans="1:4">
      <c r="A334" s="12" t="s">
        <v>207</v>
      </c>
      <c r="B334" s="9">
        <v>208</v>
      </c>
      <c r="C334" s="9">
        <v>-3.5</v>
      </c>
      <c r="D334">
        <f t="shared" si="5"/>
        <v>4888</v>
      </c>
    </row>
    <row r="335" spans="1:4">
      <c r="A335" s="10" t="s">
        <v>208</v>
      </c>
      <c r="B335" s="11"/>
      <c r="C335" s="11"/>
      <c r="D335">
        <f t="shared" si="5"/>
        <v>0</v>
      </c>
    </row>
    <row r="336" spans="1:4">
      <c r="A336" s="12" t="s">
        <v>209</v>
      </c>
      <c r="B336" s="9">
        <v>203</v>
      </c>
      <c r="C336" s="9">
        <v>-5.2</v>
      </c>
      <c r="D336">
        <f t="shared" si="5"/>
        <v>5115.5999999999995</v>
      </c>
    </row>
    <row r="337" spans="1:4">
      <c r="A337" s="10" t="s">
        <v>210</v>
      </c>
      <c r="B337" s="11"/>
      <c r="C337" s="11"/>
      <c r="D337">
        <f t="shared" si="5"/>
        <v>0</v>
      </c>
    </row>
    <row r="338" spans="1:4">
      <c r="A338" s="12" t="s">
        <v>211</v>
      </c>
      <c r="B338" s="9">
        <v>191</v>
      </c>
      <c r="C338" s="9">
        <v>-5.2</v>
      </c>
      <c r="D338">
        <f t="shared" si="5"/>
        <v>4813.2</v>
      </c>
    </row>
    <row r="339" spans="1:4">
      <c r="A339" s="12" t="s">
        <v>212</v>
      </c>
      <c r="B339" s="9">
        <v>199</v>
      </c>
      <c r="C339" s="9">
        <v>-4.2</v>
      </c>
      <c r="D339">
        <f t="shared" si="5"/>
        <v>4815.8</v>
      </c>
    </row>
    <row r="340" spans="1:4">
      <c r="A340" s="12" t="s">
        <v>576</v>
      </c>
      <c r="B340" s="9">
        <v>188</v>
      </c>
      <c r="C340" s="9">
        <v>-3.5</v>
      </c>
      <c r="D340">
        <f t="shared" si="5"/>
        <v>4418</v>
      </c>
    </row>
    <row r="341" spans="1:4">
      <c r="A341" s="10" t="s">
        <v>213</v>
      </c>
      <c r="B341" s="11"/>
      <c r="C341" s="11"/>
      <c r="D341">
        <f t="shared" si="5"/>
        <v>0</v>
      </c>
    </row>
    <row r="342" spans="1:4">
      <c r="A342" s="12" t="s">
        <v>577</v>
      </c>
      <c r="B342" s="9">
        <v>237</v>
      </c>
      <c r="C342" s="9">
        <v>-6.4</v>
      </c>
      <c r="D342">
        <f t="shared" si="5"/>
        <v>6256.7999999999993</v>
      </c>
    </row>
    <row r="343" spans="1:4">
      <c r="A343" s="12" t="s">
        <v>214</v>
      </c>
      <c r="B343" s="9">
        <v>231</v>
      </c>
      <c r="C343" s="9">
        <v>-4</v>
      </c>
      <c r="D343">
        <f t="shared" si="5"/>
        <v>5544</v>
      </c>
    </row>
    <row r="344" spans="1:4">
      <c r="A344" s="12" t="s">
        <v>215</v>
      </c>
      <c r="B344" s="9">
        <v>246</v>
      </c>
      <c r="C344" s="9">
        <v>-9.1999999999999993</v>
      </c>
      <c r="D344">
        <f t="shared" si="5"/>
        <v>7183.2</v>
      </c>
    </row>
    <row r="345" spans="1:4">
      <c r="A345" s="12" t="s">
        <v>216</v>
      </c>
      <c r="B345" s="9">
        <v>232</v>
      </c>
      <c r="C345" s="9">
        <v>-2.7</v>
      </c>
      <c r="D345">
        <f t="shared" si="5"/>
        <v>5266.4</v>
      </c>
    </row>
    <row r="346" spans="1:4">
      <c r="A346" s="12" t="s">
        <v>578</v>
      </c>
      <c r="B346" s="9">
        <v>223</v>
      </c>
      <c r="C346" s="9">
        <v>-0.4</v>
      </c>
      <c r="D346">
        <f t="shared" si="5"/>
        <v>4549.2</v>
      </c>
    </row>
    <row r="347" spans="1:4">
      <c r="A347" s="12" t="s">
        <v>217</v>
      </c>
      <c r="B347" s="9">
        <v>241</v>
      </c>
      <c r="C347" s="9">
        <v>-4.2</v>
      </c>
      <c r="D347">
        <f t="shared" si="5"/>
        <v>5832.2</v>
      </c>
    </row>
    <row r="348" spans="1:4">
      <c r="A348" s="12" t="s">
        <v>579</v>
      </c>
      <c r="B348" s="9">
        <v>219</v>
      </c>
      <c r="C348" s="9">
        <v>-2.1</v>
      </c>
      <c r="D348">
        <f t="shared" si="5"/>
        <v>4839.9000000000005</v>
      </c>
    </row>
    <row r="349" spans="1:4">
      <c r="A349" s="12" t="s">
        <v>580</v>
      </c>
      <c r="B349" s="9">
        <v>254</v>
      </c>
      <c r="C349" s="9">
        <v>-7.2</v>
      </c>
      <c r="D349">
        <f t="shared" si="5"/>
        <v>6908.8</v>
      </c>
    </row>
    <row r="350" spans="1:4">
      <c r="A350" s="12" t="s">
        <v>218</v>
      </c>
      <c r="B350" s="9">
        <v>266</v>
      </c>
      <c r="C350" s="9">
        <v>-7.3</v>
      </c>
      <c r="D350">
        <f t="shared" si="5"/>
        <v>7261.8</v>
      </c>
    </row>
    <row r="351" spans="1:4">
      <c r="A351" s="12" t="s">
        <v>581</v>
      </c>
      <c r="B351" s="9">
        <v>249</v>
      </c>
      <c r="C351" s="9">
        <v>-8.6999999999999993</v>
      </c>
      <c r="D351">
        <f t="shared" si="5"/>
        <v>7146.3</v>
      </c>
    </row>
    <row r="352" spans="1:4">
      <c r="A352" s="12" t="s">
        <v>582</v>
      </c>
      <c r="B352" s="9">
        <v>245</v>
      </c>
      <c r="C352" s="9">
        <v>-5.8</v>
      </c>
      <c r="D352">
        <f t="shared" si="5"/>
        <v>6321</v>
      </c>
    </row>
    <row r="353" spans="1:4">
      <c r="A353" s="12" t="s">
        <v>219</v>
      </c>
      <c r="B353" s="9">
        <v>255</v>
      </c>
      <c r="C353" s="9">
        <v>-8.9</v>
      </c>
      <c r="D353">
        <f t="shared" si="5"/>
        <v>7369.5</v>
      </c>
    </row>
    <row r="354" spans="1:4">
      <c r="A354" s="12" t="s">
        <v>220</v>
      </c>
      <c r="B354" s="9">
        <v>220</v>
      </c>
      <c r="C354" s="9">
        <v>-2.2999999999999998</v>
      </c>
      <c r="D354">
        <f t="shared" si="5"/>
        <v>4906</v>
      </c>
    </row>
    <row r="355" spans="1:4">
      <c r="A355" s="12" t="s">
        <v>583</v>
      </c>
      <c r="B355" s="9">
        <v>225</v>
      </c>
      <c r="C355" s="9">
        <v>0</v>
      </c>
      <c r="D355">
        <f t="shared" si="5"/>
        <v>4500</v>
      </c>
    </row>
    <row r="356" spans="1:4">
      <c r="A356" s="12" t="s">
        <v>584</v>
      </c>
      <c r="B356" s="9">
        <v>227</v>
      </c>
      <c r="C356" s="9">
        <v>-4.4000000000000004</v>
      </c>
      <c r="D356">
        <f t="shared" si="5"/>
        <v>5538.7999999999993</v>
      </c>
    </row>
    <row r="357" spans="1:4">
      <c r="A357" s="10" t="s">
        <v>221</v>
      </c>
      <c r="B357" s="11"/>
      <c r="C357" s="11"/>
      <c r="D357">
        <f t="shared" si="5"/>
        <v>0</v>
      </c>
    </row>
    <row r="358" spans="1:4">
      <c r="A358" s="12" t="s">
        <v>585</v>
      </c>
      <c r="B358" s="9">
        <v>233</v>
      </c>
      <c r="C358" s="9">
        <v>-6.4</v>
      </c>
      <c r="D358">
        <f t="shared" si="5"/>
        <v>6151.2</v>
      </c>
    </row>
    <row r="359" spans="1:4">
      <c r="A359" s="12" t="s">
        <v>586</v>
      </c>
      <c r="B359" s="9">
        <v>221</v>
      </c>
      <c r="C359" s="9">
        <v>-5.4</v>
      </c>
      <c r="D359">
        <f t="shared" si="5"/>
        <v>5613.4</v>
      </c>
    </row>
    <row r="360" spans="1:4">
      <c r="A360" s="12" t="s">
        <v>587</v>
      </c>
      <c r="B360" s="9">
        <v>245</v>
      </c>
      <c r="C360" s="9">
        <v>-7.6</v>
      </c>
      <c r="D360">
        <f t="shared" si="5"/>
        <v>6762</v>
      </c>
    </row>
    <row r="361" spans="1:4">
      <c r="A361" s="12" t="s">
        <v>222</v>
      </c>
      <c r="B361" s="9">
        <v>222</v>
      </c>
      <c r="C361" s="9">
        <v>-6.9</v>
      </c>
      <c r="D361">
        <f t="shared" si="5"/>
        <v>5971.7999999999993</v>
      </c>
    </row>
    <row r="362" spans="1:4">
      <c r="A362" s="12" t="s">
        <v>223</v>
      </c>
      <c r="B362" s="9">
        <v>226</v>
      </c>
      <c r="C362" s="9">
        <v>-7.7</v>
      </c>
      <c r="D362">
        <f t="shared" si="5"/>
        <v>6260.2</v>
      </c>
    </row>
    <row r="363" spans="1:4">
      <c r="A363" s="12" t="s">
        <v>224</v>
      </c>
      <c r="B363" s="9">
        <v>235</v>
      </c>
      <c r="C363" s="9">
        <v>-6.4</v>
      </c>
      <c r="D363">
        <f t="shared" si="5"/>
        <v>6204</v>
      </c>
    </row>
    <row r="364" spans="1:4">
      <c r="A364" s="10" t="s">
        <v>225</v>
      </c>
      <c r="B364" s="11"/>
      <c r="C364" s="11"/>
      <c r="D364">
        <f t="shared" si="5"/>
        <v>0</v>
      </c>
    </row>
    <row r="365" spans="1:4">
      <c r="A365" s="12" t="s">
        <v>588</v>
      </c>
      <c r="B365" s="9">
        <v>169</v>
      </c>
      <c r="C365" s="9">
        <v>0.7</v>
      </c>
      <c r="D365">
        <f t="shared" si="5"/>
        <v>3261.7000000000003</v>
      </c>
    </row>
    <row r="366" spans="1:4">
      <c r="A366" s="10" t="s">
        <v>226</v>
      </c>
      <c r="B366" s="11"/>
      <c r="C366" s="11"/>
      <c r="D366">
        <f t="shared" si="5"/>
        <v>0</v>
      </c>
    </row>
    <row r="367" spans="1:4">
      <c r="A367" s="12" t="s">
        <v>227</v>
      </c>
      <c r="B367" s="9">
        <v>217</v>
      </c>
      <c r="C367" s="9">
        <v>-2.8</v>
      </c>
      <c r="D367">
        <f t="shared" si="5"/>
        <v>4947.6000000000004</v>
      </c>
    </row>
    <row r="368" spans="1:4">
      <c r="A368" s="12" t="s">
        <v>589</v>
      </c>
      <c r="B368" s="9">
        <v>209</v>
      </c>
      <c r="C368" s="9">
        <v>-2</v>
      </c>
      <c r="D368">
        <f t="shared" si="5"/>
        <v>4598</v>
      </c>
    </row>
    <row r="369" spans="1:4">
      <c r="A369" s="10" t="s">
        <v>228</v>
      </c>
      <c r="B369" s="11"/>
      <c r="C369" s="11"/>
      <c r="D369">
        <f t="shared" si="5"/>
        <v>0</v>
      </c>
    </row>
    <row r="370" spans="1:4">
      <c r="A370" s="12" t="s">
        <v>229</v>
      </c>
      <c r="B370" s="9">
        <v>163</v>
      </c>
      <c r="C370" s="9">
        <v>0.1</v>
      </c>
      <c r="D370">
        <f t="shared" si="5"/>
        <v>3243.7</v>
      </c>
    </row>
    <row r="371" spans="1:4">
      <c r="A371" s="12" t="s">
        <v>230</v>
      </c>
      <c r="B371" s="9">
        <v>179</v>
      </c>
      <c r="C371" s="9">
        <v>0.4</v>
      </c>
      <c r="D371">
        <f t="shared" si="5"/>
        <v>3508.4</v>
      </c>
    </row>
    <row r="372" spans="1:4">
      <c r="A372" s="12" t="s">
        <v>231</v>
      </c>
      <c r="B372" s="9">
        <v>168</v>
      </c>
      <c r="C372" s="9">
        <v>0.1</v>
      </c>
      <c r="D372">
        <f t="shared" si="5"/>
        <v>3343.2</v>
      </c>
    </row>
    <row r="373" spans="1:4">
      <c r="A373" s="12" t="s">
        <v>232</v>
      </c>
      <c r="B373" s="9">
        <v>175</v>
      </c>
      <c r="C373" s="9">
        <v>0.2</v>
      </c>
      <c r="D373">
        <f t="shared" si="5"/>
        <v>3465</v>
      </c>
    </row>
    <row r="374" spans="1:4">
      <c r="A374" s="12" t="s">
        <v>590</v>
      </c>
      <c r="B374" s="9">
        <v>168</v>
      </c>
      <c r="C374" s="9">
        <v>0.5</v>
      </c>
      <c r="D374">
        <f t="shared" si="5"/>
        <v>3276</v>
      </c>
    </row>
    <row r="375" spans="1:4">
      <c r="A375" s="10" t="s">
        <v>233</v>
      </c>
      <c r="B375" s="11"/>
      <c r="C375" s="11"/>
      <c r="D375">
        <f t="shared" si="5"/>
        <v>0</v>
      </c>
    </row>
    <row r="376" spans="1:4">
      <c r="A376" s="12" t="s">
        <v>234</v>
      </c>
      <c r="B376" s="9">
        <v>201</v>
      </c>
      <c r="C376" s="9">
        <v>-3.7</v>
      </c>
      <c r="D376">
        <f t="shared" si="5"/>
        <v>4763.7</v>
      </c>
    </row>
    <row r="377" spans="1:4">
      <c r="A377" s="10" t="s">
        <v>235</v>
      </c>
      <c r="B377" s="11"/>
      <c r="C377" s="11"/>
      <c r="D377">
        <f t="shared" si="5"/>
        <v>0</v>
      </c>
    </row>
    <row r="378" spans="1:4">
      <c r="A378" s="12" t="s">
        <v>236</v>
      </c>
      <c r="B378" s="9">
        <v>221</v>
      </c>
      <c r="C378" s="9">
        <v>-5.8</v>
      </c>
      <c r="D378">
        <f t="shared" si="5"/>
        <v>5701.8</v>
      </c>
    </row>
    <row r="379" spans="1:4">
      <c r="A379" s="12" t="s">
        <v>591</v>
      </c>
      <c r="B379" s="9">
        <v>209</v>
      </c>
      <c r="C379" s="9">
        <v>-5.2</v>
      </c>
      <c r="D379">
        <f t="shared" si="5"/>
        <v>5266.8</v>
      </c>
    </row>
    <row r="380" spans="1:4">
      <c r="A380" s="12" t="s">
        <v>592</v>
      </c>
      <c r="B380" s="9">
        <v>208</v>
      </c>
      <c r="C380" s="9">
        <v>-4.8</v>
      </c>
      <c r="D380">
        <f t="shared" si="5"/>
        <v>5158.4000000000005</v>
      </c>
    </row>
    <row r="381" spans="1:4">
      <c r="A381" s="10" t="s">
        <v>237</v>
      </c>
      <c r="B381" s="11"/>
      <c r="C381" s="11"/>
      <c r="D381">
        <f t="shared" si="5"/>
        <v>0</v>
      </c>
    </row>
    <row r="382" spans="1:4">
      <c r="A382" s="12" t="s">
        <v>238</v>
      </c>
      <c r="B382" s="9">
        <v>222</v>
      </c>
      <c r="C382" s="9">
        <v>-3.4</v>
      </c>
      <c r="D382">
        <f t="shared" si="5"/>
        <v>5194.7999999999993</v>
      </c>
    </row>
    <row r="383" spans="1:4">
      <c r="A383" s="12" t="s">
        <v>239</v>
      </c>
      <c r="B383" s="9">
        <v>217</v>
      </c>
      <c r="C383" s="9">
        <v>-2.7</v>
      </c>
      <c r="D383">
        <f t="shared" si="5"/>
        <v>4925.8999999999996</v>
      </c>
    </row>
    <row r="384" spans="1:4">
      <c r="A384" s="12" t="s">
        <v>240</v>
      </c>
      <c r="B384" s="9">
        <v>218</v>
      </c>
      <c r="C384" s="9">
        <v>-3</v>
      </c>
      <c r="D384">
        <f t="shared" si="5"/>
        <v>5014</v>
      </c>
    </row>
    <row r="385" spans="1:4">
      <c r="A385" s="10" t="s">
        <v>241</v>
      </c>
      <c r="B385" s="11"/>
      <c r="C385" s="11"/>
      <c r="D385">
        <f t="shared" si="5"/>
        <v>0</v>
      </c>
    </row>
    <row r="386" spans="1:4">
      <c r="A386" s="12" t="s">
        <v>593</v>
      </c>
      <c r="B386" s="9">
        <v>252</v>
      </c>
      <c r="C386" s="9">
        <v>-9.5</v>
      </c>
      <c r="D386">
        <f t="shared" si="5"/>
        <v>7434</v>
      </c>
    </row>
    <row r="387" spans="1:4">
      <c r="A387" s="12" t="s">
        <v>594</v>
      </c>
      <c r="B387" s="9">
        <v>243</v>
      </c>
      <c r="C387" s="9">
        <v>-8.8000000000000007</v>
      </c>
      <c r="D387">
        <f t="shared" si="5"/>
        <v>6998.4000000000005</v>
      </c>
    </row>
    <row r="388" spans="1:4">
      <c r="A388" s="12" t="s">
        <v>595</v>
      </c>
      <c r="B388" s="9">
        <v>243</v>
      </c>
      <c r="C388" s="9">
        <v>-8.8000000000000007</v>
      </c>
      <c r="D388">
        <f t="shared" si="5"/>
        <v>6998.4000000000005</v>
      </c>
    </row>
    <row r="389" spans="1:4">
      <c r="A389" s="12" t="s">
        <v>596</v>
      </c>
      <c r="B389" s="9">
        <v>233</v>
      </c>
      <c r="C389" s="9">
        <v>-7.9</v>
      </c>
      <c r="D389">
        <f t="shared" si="5"/>
        <v>6500.7</v>
      </c>
    </row>
    <row r="390" spans="1:4">
      <c r="A390" s="12" t="s">
        <v>597</v>
      </c>
      <c r="B390" s="9">
        <v>249</v>
      </c>
      <c r="C390" s="9">
        <v>-9.3000000000000007</v>
      </c>
      <c r="D390">
        <f t="shared" si="5"/>
        <v>7295.7</v>
      </c>
    </row>
    <row r="391" spans="1:4">
      <c r="A391" s="10" t="s">
        <v>242</v>
      </c>
      <c r="B391" s="11"/>
      <c r="C391" s="11"/>
      <c r="D391">
        <f t="shared" si="5"/>
        <v>0</v>
      </c>
    </row>
    <row r="392" spans="1:4">
      <c r="A392" s="12" t="s">
        <v>598</v>
      </c>
      <c r="B392" s="9">
        <v>225</v>
      </c>
      <c r="C392" s="9">
        <v>-15</v>
      </c>
      <c r="D392">
        <f t="shared" si="5"/>
        <v>7875</v>
      </c>
    </row>
    <row r="393" spans="1:4">
      <c r="A393" s="10" t="s">
        <v>243</v>
      </c>
      <c r="B393" s="11"/>
      <c r="C393" s="11"/>
      <c r="D393">
        <f t="shared" si="5"/>
        <v>0</v>
      </c>
    </row>
    <row r="394" spans="1:4">
      <c r="A394" s="12" t="s">
        <v>244</v>
      </c>
      <c r="B394" s="9">
        <v>207</v>
      </c>
      <c r="C394" s="9">
        <v>-3</v>
      </c>
      <c r="D394">
        <f t="shared" ref="D394:D457" si="6">(20-C394)*B394</f>
        <v>4761</v>
      </c>
    </row>
    <row r="395" spans="1:4">
      <c r="A395" s="10" t="s">
        <v>245</v>
      </c>
      <c r="B395" s="11"/>
      <c r="C395" s="11"/>
      <c r="D395">
        <f t="shared" si="6"/>
        <v>0</v>
      </c>
    </row>
    <row r="396" spans="1:4">
      <c r="A396" s="12" t="s">
        <v>599</v>
      </c>
      <c r="B396" s="9">
        <v>266</v>
      </c>
      <c r="C396" s="9">
        <v>-9.9</v>
      </c>
      <c r="D396">
        <f t="shared" si="6"/>
        <v>7953.4</v>
      </c>
    </row>
    <row r="397" spans="1:4">
      <c r="A397" s="12" t="s">
        <v>246</v>
      </c>
      <c r="B397" s="9">
        <v>241</v>
      </c>
      <c r="C397" s="9">
        <v>-8</v>
      </c>
      <c r="D397">
        <f t="shared" si="6"/>
        <v>6748</v>
      </c>
    </row>
    <row r="398" spans="1:4">
      <c r="A398" s="12" t="s">
        <v>247</v>
      </c>
      <c r="B398" s="9">
        <v>238</v>
      </c>
      <c r="C398" s="9">
        <v>-8.6</v>
      </c>
      <c r="D398">
        <f t="shared" si="6"/>
        <v>6806.8</v>
      </c>
    </row>
    <row r="399" spans="1:4">
      <c r="A399" s="12" t="s">
        <v>600</v>
      </c>
      <c r="B399" s="9">
        <v>237</v>
      </c>
      <c r="C399" s="9">
        <v>-7.4</v>
      </c>
      <c r="D399">
        <f t="shared" si="6"/>
        <v>6493.7999999999993</v>
      </c>
    </row>
    <row r="400" spans="1:4">
      <c r="A400" s="12" t="s">
        <v>601</v>
      </c>
      <c r="B400" s="9">
        <v>365</v>
      </c>
      <c r="C400" s="9">
        <v>-8</v>
      </c>
      <c r="D400">
        <f t="shared" si="6"/>
        <v>10220</v>
      </c>
    </row>
    <row r="401" spans="1:4">
      <c r="A401" s="12" t="s">
        <v>602</v>
      </c>
      <c r="B401" s="9">
        <v>278</v>
      </c>
      <c r="C401" s="9">
        <v>-11.5</v>
      </c>
      <c r="D401">
        <f t="shared" si="6"/>
        <v>8757</v>
      </c>
    </row>
    <row r="402" spans="1:4">
      <c r="A402" s="12" t="s">
        <v>603</v>
      </c>
      <c r="B402" s="9">
        <v>257</v>
      </c>
      <c r="C402" s="9">
        <v>-9.1</v>
      </c>
      <c r="D402">
        <f t="shared" si="6"/>
        <v>7478.7000000000007</v>
      </c>
    </row>
    <row r="403" spans="1:4">
      <c r="A403" s="12" t="s">
        <v>604</v>
      </c>
      <c r="B403" s="9">
        <v>285</v>
      </c>
      <c r="C403" s="9">
        <v>-11.5</v>
      </c>
      <c r="D403">
        <f t="shared" si="6"/>
        <v>8977.5</v>
      </c>
    </row>
    <row r="404" spans="1:4">
      <c r="A404" s="12" t="s">
        <v>248</v>
      </c>
      <c r="B404" s="9">
        <v>261</v>
      </c>
      <c r="C404" s="9">
        <v>-9.5</v>
      </c>
      <c r="D404">
        <f t="shared" si="6"/>
        <v>7699.5</v>
      </c>
    </row>
    <row r="405" spans="1:4">
      <c r="A405" s="12" t="s">
        <v>249</v>
      </c>
      <c r="B405" s="9">
        <v>257</v>
      </c>
      <c r="C405" s="9">
        <v>-9.9</v>
      </c>
      <c r="D405">
        <f t="shared" si="6"/>
        <v>7684.2999999999993</v>
      </c>
    </row>
    <row r="406" spans="1:4">
      <c r="A406" s="12" t="s">
        <v>605</v>
      </c>
      <c r="B406" s="9">
        <v>274</v>
      </c>
      <c r="C406" s="9">
        <v>-12.6</v>
      </c>
      <c r="D406">
        <f t="shared" si="6"/>
        <v>8932.4</v>
      </c>
    </row>
    <row r="407" spans="1:4">
      <c r="A407" s="12" t="s">
        <v>606</v>
      </c>
      <c r="B407" s="9">
        <v>232</v>
      </c>
      <c r="C407" s="9">
        <v>-7.9</v>
      </c>
      <c r="D407">
        <f t="shared" si="6"/>
        <v>6472.7999999999993</v>
      </c>
    </row>
    <row r="408" spans="1:4">
      <c r="A408" s="12" t="s">
        <v>607</v>
      </c>
      <c r="B408" s="9">
        <v>223</v>
      </c>
      <c r="C408" s="9">
        <v>-6.9</v>
      </c>
      <c r="D408">
        <f t="shared" si="6"/>
        <v>5998.7</v>
      </c>
    </row>
    <row r="409" spans="1:4">
      <c r="A409" s="12" t="s">
        <v>250</v>
      </c>
      <c r="B409" s="9">
        <v>251</v>
      </c>
      <c r="C409" s="9">
        <v>-9.1</v>
      </c>
      <c r="D409">
        <f t="shared" si="6"/>
        <v>7304.1</v>
      </c>
    </row>
    <row r="410" spans="1:4">
      <c r="A410" s="12" t="s">
        <v>251</v>
      </c>
      <c r="B410" s="9">
        <v>286</v>
      </c>
      <c r="C410" s="9">
        <v>-13.1</v>
      </c>
      <c r="D410">
        <f t="shared" si="6"/>
        <v>9466.6</v>
      </c>
    </row>
    <row r="411" spans="1:4">
      <c r="A411" s="12" t="s">
        <v>608</v>
      </c>
      <c r="B411" s="9">
        <v>247</v>
      </c>
      <c r="C411" s="9">
        <v>-8.8000000000000007</v>
      </c>
      <c r="D411">
        <f t="shared" si="6"/>
        <v>7113.6</v>
      </c>
    </row>
    <row r="412" spans="1:4">
      <c r="A412" s="10" t="s">
        <v>252</v>
      </c>
      <c r="B412" s="11"/>
      <c r="C412" s="11"/>
      <c r="D412">
        <f t="shared" si="6"/>
        <v>0</v>
      </c>
    </row>
    <row r="413" spans="1:4">
      <c r="A413" s="12" t="s">
        <v>253</v>
      </c>
      <c r="B413" s="9">
        <v>231</v>
      </c>
      <c r="C413" s="9">
        <v>-6</v>
      </c>
      <c r="D413">
        <f t="shared" si="6"/>
        <v>6006</v>
      </c>
    </row>
    <row r="414" spans="1:4">
      <c r="A414" s="12" t="s">
        <v>609</v>
      </c>
      <c r="B414" s="9">
        <v>219</v>
      </c>
      <c r="C414" s="9">
        <v>-5.6</v>
      </c>
      <c r="D414">
        <f t="shared" si="6"/>
        <v>5606.4000000000005</v>
      </c>
    </row>
    <row r="415" spans="1:4">
      <c r="A415" s="12" t="s">
        <v>610</v>
      </c>
      <c r="B415" s="9">
        <v>215</v>
      </c>
      <c r="C415" s="9">
        <v>-5.6</v>
      </c>
      <c r="D415">
        <f t="shared" si="6"/>
        <v>5504</v>
      </c>
    </row>
    <row r="416" spans="1:4">
      <c r="A416" s="10" t="s">
        <v>254</v>
      </c>
      <c r="B416" s="11"/>
      <c r="C416" s="11"/>
      <c r="D416">
        <f t="shared" si="6"/>
        <v>0</v>
      </c>
    </row>
    <row r="417" spans="1:4">
      <c r="A417" s="12" t="s">
        <v>255</v>
      </c>
      <c r="B417" s="9">
        <v>211</v>
      </c>
      <c r="C417" s="9">
        <v>-4.8</v>
      </c>
      <c r="D417">
        <f t="shared" si="6"/>
        <v>5232.8</v>
      </c>
    </row>
    <row r="418" spans="1:4">
      <c r="A418" s="12" t="s">
        <v>256</v>
      </c>
      <c r="B418" s="9">
        <v>212</v>
      </c>
      <c r="C418" s="9">
        <v>-5.4</v>
      </c>
      <c r="D418">
        <f t="shared" si="6"/>
        <v>5384.7999999999993</v>
      </c>
    </row>
    <row r="419" spans="1:4">
      <c r="A419" s="10" t="s">
        <v>257</v>
      </c>
      <c r="B419" s="11"/>
      <c r="C419" s="11"/>
      <c r="D419">
        <f t="shared" si="6"/>
        <v>0</v>
      </c>
    </row>
    <row r="420" spans="1:4">
      <c r="A420" s="12" t="s">
        <v>258</v>
      </c>
      <c r="B420" s="9">
        <v>278</v>
      </c>
      <c r="C420" s="9">
        <v>-7.4</v>
      </c>
      <c r="D420">
        <f t="shared" si="6"/>
        <v>7617.2</v>
      </c>
    </row>
    <row r="421" spans="1:4">
      <c r="A421" s="12" t="s">
        <v>259</v>
      </c>
      <c r="B421" s="9">
        <v>255</v>
      </c>
      <c r="C421" s="9">
        <v>-9</v>
      </c>
      <c r="D421">
        <f t="shared" si="6"/>
        <v>7395</v>
      </c>
    </row>
    <row r="422" spans="1:4">
      <c r="A422" s="12" t="s">
        <v>260</v>
      </c>
      <c r="B422" s="9">
        <v>208</v>
      </c>
      <c r="C422" s="9">
        <v>-9.1</v>
      </c>
      <c r="D422">
        <f t="shared" si="6"/>
        <v>6052.8</v>
      </c>
    </row>
    <row r="423" spans="1:4">
      <c r="A423" s="12" t="s">
        <v>261</v>
      </c>
      <c r="B423" s="9">
        <v>220</v>
      </c>
      <c r="C423" s="9">
        <v>-9.1</v>
      </c>
      <c r="D423">
        <f t="shared" si="6"/>
        <v>6402</v>
      </c>
    </row>
    <row r="424" spans="1:4">
      <c r="A424" s="12" t="s">
        <v>262</v>
      </c>
      <c r="B424" s="9">
        <v>219</v>
      </c>
      <c r="C424" s="9">
        <v>-10.4</v>
      </c>
      <c r="D424">
        <f t="shared" si="6"/>
        <v>6657.5999999999995</v>
      </c>
    </row>
    <row r="425" spans="1:4">
      <c r="A425" s="12" t="s">
        <v>263</v>
      </c>
      <c r="B425" s="9">
        <v>213</v>
      </c>
      <c r="C425" s="9">
        <v>-9.3000000000000007</v>
      </c>
      <c r="D425">
        <f t="shared" si="6"/>
        <v>6240.9000000000005</v>
      </c>
    </row>
    <row r="426" spans="1:4">
      <c r="A426" s="12" t="s">
        <v>264</v>
      </c>
      <c r="B426" s="9">
        <v>228</v>
      </c>
      <c r="C426" s="9">
        <v>-10.4</v>
      </c>
      <c r="D426">
        <f t="shared" si="6"/>
        <v>6931.2</v>
      </c>
    </row>
    <row r="427" spans="1:4">
      <c r="A427" s="12" t="s">
        <v>265</v>
      </c>
      <c r="B427" s="9">
        <v>248</v>
      </c>
      <c r="C427" s="9">
        <v>-4.3</v>
      </c>
      <c r="D427">
        <f t="shared" si="6"/>
        <v>6026.4000000000005</v>
      </c>
    </row>
    <row r="428" spans="1:4">
      <c r="A428" s="12" t="s">
        <v>266</v>
      </c>
      <c r="B428" s="9">
        <v>256</v>
      </c>
      <c r="C428" s="9">
        <v>-6.9</v>
      </c>
      <c r="D428">
        <f t="shared" si="6"/>
        <v>6886.4</v>
      </c>
    </row>
    <row r="429" spans="1:4">
      <c r="A429" s="12" t="s">
        <v>611</v>
      </c>
      <c r="B429" s="9">
        <v>252</v>
      </c>
      <c r="C429" s="9">
        <v>-7.9</v>
      </c>
      <c r="D429">
        <f t="shared" si="6"/>
        <v>7030.7999999999993</v>
      </c>
    </row>
    <row r="430" spans="1:4">
      <c r="A430" s="12" t="s">
        <v>612</v>
      </c>
      <c r="B430" s="9">
        <v>204</v>
      </c>
      <c r="C430" s="9">
        <v>-9.3000000000000007</v>
      </c>
      <c r="D430">
        <f t="shared" si="6"/>
        <v>5977.2</v>
      </c>
    </row>
    <row r="431" spans="1:4">
      <c r="A431" s="12" t="s">
        <v>267</v>
      </c>
      <c r="B431" s="9">
        <v>223</v>
      </c>
      <c r="C431" s="9">
        <v>-10.8</v>
      </c>
      <c r="D431">
        <f t="shared" si="6"/>
        <v>6868.4000000000005</v>
      </c>
    </row>
    <row r="432" spans="1:4">
      <c r="A432" s="12" t="s">
        <v>268</v>
      </c>
      <c r="B432" s="9">
        <v>229</v>
      </c>
      <c r="C432" s="9">
        <v>-10.9</v>
      </c>
      <c r="D432">
        <f t="shared" si="6"/>
        <v>7076.0999999999995</v>
      </c>
    </row>
    <row r="433" spans="1:4">
      <c r="A433" s="12" t="s">
        <v>613</v>
      </c>
      <c r="B433" s="9">
        <v>245</v>
      </c>
      <c r="C433" s="9">
        <v>-10.1</v>
      </c>
      <c r="D433">
        <f t="shared" si="6"/>
        <v>7374.5</v>
      </c>
    </row>
    <row r="434" spans="1:4">
      <c r="A434" s="12" t="s">
        <v>269</v>
      </c>
      <c r="B434" s="9">
        <v>227</v>
      </c>
      <c r="C434" s="9">
        <v>-11.5</v>
      </c>
      <c r="D434">
        <f t="shared" si="6"/>
        <v>7150.5</v>
      </c>
    </row>
    <row r="435" spans="1:4">
      <c r="A435" s="12" t="s">
        <v>614</v>
      </c>
      <c r="B435" s="9">
        <v>274</v>
      </c>
      <c r="C435" s="9">
        <v>-9.6</v>
      </c>
      <c r="D435">
        <f t="shared" si="6"/>
        <v>8110.4000000000005</v>
      </c>
    </row>
    <row r="436" spans="1:4">
      <c r="A436" s="12" t="s">
        <v>615</v>
      </c>
      <c r="B436" s="9">
        <v>232</v>
      </c>
      <c r="C436" s="9">
        <v>-12.5</v>
      </c>
      <c r="D436">
        <f t="shared" si="6"/>
        <v>7540</v>
      </c>
    </row>
    <row r="437" spans="1:4">
      <c r="A437" s="12" t="s">
        <v>270</v>
      </c>
      <c r="B437" s="9">
        <v>263</v>
      </c>
      <c r="C437" s="9">
        <v>-6.2</v>
      </c>
      <c r="D437">
        <f t="shared" si="6"/>
        <v>6890.5999999999995</v>
      </c>
    </row>
    <row r="438" spans="1:4">
      <c r="A438" s="12" t="s">
        <v>616</v>
      </c>
      <c r="B438" s="9">
        <v>234</v>
      </c>
      <c r="C438" s="9">
        <v>-6</v>
      </c>
      <c r="D438">
        <f t="shared" si="6"/>
        <v>6084</v>
      </c>
    </row>
    <row r="439" spans="1:4">
      <c r="A439" s="12" t="s">
        <v>617</v>
      </c>
      <c r="B439" s="9">
        <v>262</v>
      </c>
      <c r="C439" s="9">
        <v>-14.7</v>
      </c>
      <c r="D439">
        <f t="shared" si="6"/>
        <v>9091.4000000000015</v>
      </c>
    </row>
    <row r="440" spans="1:4">
      <c r="A440" s="12" t="s">
        <v>271</v>
      </c>
      <c r="B440" s="9">
        <v>238</v>
      </c>
      <c r="C440" s="9">
        <v>-13.3</v>
      </c>
      <c r="D440">
        <f t="shared" si="6"/>
        <v>7925.4</v>
      </c>
    </row>
    <row r="441" spans="1:4">
      <c r="A441" s="12" t="s">
        <v>143</v>
      </c>
      <c r="B441" s="9">
        <v>217</v>
      </c>
      <c r="C441" s="9">
        <v>-9.6999999999999993</v>
      </c>
      <c r="D441">
        <f t="shared" si="6"/>
        <v>6444.9</v>
      </c>
    </row>
    <row r="442" spans="1:4">
      <c r="A442" s="12" t="s">
        <v>618</v>
      </c>
      <c r="B442" s="9">
        <v>204</v>
      </c>
      <c r="C442" s="9">
        <v>-9.5</v>
      </c>
      <c r="D442">
        <f t="shared" si="6"/>
        <v>6018</v>
      </c>
    </row>
    <row r="443" spans="1:4">
      <c r="A443" s="12" t="s">
        <v>272</v>
      </c>
      <c r="B443" s="9">
        <v>274</v>
      </c>
      <c r="C443" s="9">
        <v>-8.8000000000000007</v>
      </c>
      <c r="D443">
        <f t="shared" si="6"/>
        <v>7891.2</v>
      </c>
    </row>
    <row r="444" spans="1:4">
      <c r="A444" s="12" t="s">
        <v>273</v>
      </c>
      <c r="B444" s="9">
        <v>281</v>
      </c>
      <c r="C444" s="9">
        <v>-7.7</v>
      </c>
      <c r="D444">
        <f t="shared" si="6"/>
        <v>7783.7</v>
      </c>
    </row>
    <row r="445" spans="1:4">
      <c r="A445" s="10" t="s">
        <v>274</v>
      </c>
      <c r="B445" s="11"/>
      <c r="C445" s="11"/>
      <c r="D445">
        <f t="shared" si="6"/>
        <v>0</v>
      </c>
    </row>
    <row r="446" spans="1:4">
      <c r="A446" s="12" t="s">
        <v>619</v>
      </c>
      <c r="B446" s="9">
        <v>223</v>
      </c>
      <c r="C446" s="9">
        <v>-7.9</v>
      </c>
      <c r="D446">
        <f t="shared" si="6"/>
        <v>6221.7</v>
      </c>
    </row>
    <row r="447" spans="1:4">
      <c r="A447" s="12" t="s">
        <v>275</v>
      </c>
      <c r="B447" s="9">
        <v>236</v>
      </c>
      <c r="C447" s="9">
        <v>-7.7</v>
      </c>
      <c r="D447">
        <f t="shared" si="6"/>
        <v>6537.2</v>
      </c>
    </row>
    <row r="448" spans="1:4">
      <c r="A448" s="10" t="s">
        <v>276</v>
      </c>
      <c r="B448" s="11"/>
      <c r="C448" s="11"/>
      <c r="D448">
        <f t="shared" si="6"/>
        <v>0</v>
      </c>
    </row>
    <row r="449" spans="1:4">
      <c r="A449" s="12" t="s">
        <v>277</v>
      </c>
      <c r="B449" s="9">
        <v>221</v>
      </c>
      <c r="C449" s="9">
        <v>-7.5</v>
      </c>
      <c r="D449">
        <f t="shared" si="6"/>
        <v>6077.5</v>
      </c>
    </row>
    <row r="450" spans="1:4">
      <c r="A450" s="12" t="s">
        <v>278</v>
      </c>
      <c r="B450" s="9">
        <v>229</v>
      </c>
      <c r="C450" s="9">
        <v>-6.8</v>
      </c>
      <c r="D450">
        <f t="shared" si="6"/>
        <v>6137.2</v>
      </c>
    </row>
    <row r="451" spans="1:4">
      <c r="A451" s="12" t="s">
        <v>279</v>
      </c>
      <c r="B451" s="9">
        <v>218</v>
      </c>
      <c r="C451" s="9">
        <v>-6.5</v>
      </c>
      <c r="D451">
        <f t="shared" si="6"/>
        <v>5777</v>
      </c>
    </row>
    <row r="452" spans="1:4">
      <c r="A452" s="10" t="s">
        <v>280</v>
      </c>
      <c r="B452" s="11"/>
      <c r="C452" s="11"/>
      <c r="D452">
        <f t="shared" si="6"/>
        <v>0</v>
      </c>
    </row>
    <row r="453" spans="1:4">
      <c r="A453" s="12" t="s">
        <v>620</v>
      </c>
      <c r="B453" s="9">
        <v>159</v>
      </c>
      <c r="C453" s="9">
        <v>0.9</v>
      </c>
      <c r="D453">
        <f t="shared" si="6"/>
        <v>3036.9</v>
      </c>
    </row>
    <row r="454" spans="1:4">
      <c r="A454" s="10" t="s">
        <v>281</v>
      </c>
      <c r="B454" s="11"/>
      <c r="C454" s="11"/>
      <c r="D454">
        <f t="shared" si="6"/>
        <v>0</v>
      </c>
    </row>
    <row r="455" spans="1:4">
      <c r="A455" s="12" t="s">
        <v>282</v>
      </c>
      <c r="B455" s="9">
        <v>238</v>
      </c>
      <c r="C455" s="9">
        <v>-10.4</v>
      </c>
      <c r="D455">
        <f t="shared" si="6"/>
        <v>7235.2</v>
      </c>
    </row>
    <row r="456" spans="1:4">
      <c r="A456" s="12" t="s">
        <v>283</v>
      </c>
      <c r="B456" s="9">
        <v>237</v>
      </c>
      <c r="C456" s="9">
        <v>-9.6</v>
      </c>
      <c r="D456">
        <f t="shared" si="6"/>
        <v>7015.2000000000007</v>
      </c>
    </row>
    <row r="457" spans="1:4">
      <c r="A457" s="12" t="s">
        <v>284</v>
      </c>
      <c r="B457" s="9">
        <v>250</v>
      </c>
      <c r="C457" s="9">
        <v>-12</v>
      </c>
      <c r="D457">
        <f t="shared" si="6"/>
        <v>8000</v>
      </c>
    </row>
    <row r="458" spans="1:4">
      <c r="A458" s="12" t="s">
        <v>621</v>
      </c>
      <c r="B458" s="9">
        <v>232</v>
      </c>
      <c r="C458" s="9">
        <v>-12.4</v>
      </c>
      <c r="D458">
        <f t="shared" ref="D458:D521" si="7">(20-C458)*B458</f>
        <v>7516.7999999999993</v>
      </c>
    </row>
    <row r="459" spans="1:4">
      <c r="A459" s="12" t="s">
        <v>285</v>
      </c>
      <c r="B459" s="9">
        <v>247</v>
      </c>
      <c r="C459" s="9">
        <v>-9.5</v>
      </c>
      <c r="D459">
        <f t="shared" si="7"/>
        <v>7286.5</v>
      </c>
    </row>
    <row r="460" spans="1:4">
      <c r="A460" s="12" t="s">
        <v>622</v>
      </c>
      <c r="B460" s="9">
        <v>257</v>
      </c>
      <c r="C460" s="9">
        <v>-16.3</v>
      </c>
      <c r="D460">
        <f t="shared" si="7"/>
        <v>9329.0999999999985</v>
      </c>
    </row>
    <row r="461" spans="1:4">
      <c r="A461" s="12" t="s">
        <v>623</v>
      </c>
      <c r="B461" s="9">
        <v>240</v>
      </c>
      <c r="C461" s="9">
        <v>-11.2</v>
      </c>
      <c r="D461">
        <f t="shared" si="7"/>
        <v>7488</v>
      </c>
    </row>
    <row r="462" spans="1:4">
      <c r="A462" s="12" t="s">
        <v>624</v>
      </c>
      <c r="B462" s="9">
        <v>250</v>
      </c>
      <c r="C462" s="9">
        <v>-13.8</v>
      </c>
      <c r="D462">
        <f t="shared" si="7"/>
        <v>8450</v>
      </c>
    </row>
    <row r="463" spans="1:4">
      <c r="A463" s="12" t="s">
        <v>286</v>
      </c>
      <c r="B463" s="9">
        <v>233</v>
      </c>
      <c r="C463" s="9">
        <v>-14.1</v>
      </c>
      <c r="D463">
        <f t="shared" si="7"/>
        <v>7945.3</v>
      </c>
    </row>
    <row r="464" spans="1:4">
      <c r="A464" s="12" t="s">
        <v>625</v>
      </c>
      <c r="B464" s="9">
        <v>233</v>
      </c>
      <c r="C464" s="9">
        <v>-12.7</v>
      </c>
      <c r="D464">
        <f t="shared" si="7"/>
        <v>7619.1</v>
      </c>
    </row>
    <row r="465" spans="1:4">
      <c r="A465" s="12" t="s">
        <v>287</v>
      </c>
      <c r="B465" s="9">
        <v>271</v>
      </c>
      <c r="C465" s="9">
        <v>-16.399999999999999</v>
      </c>
      <c r="D465">
        <f t="shared" si="7"/>
        <v>9864.4</v>
      </c>
    </row>
    <row r="466" spans="1:4">
      <c r="A466" s="12" t="s">
        <v>288</v>
      </c>
      <c r="B466" s="9">
        <v>262</v>
      </c>
      <c r="C466" s="9">
        <v>-13.8</v>
      </c>
      <c r="D466">
        <f t="shared" si="7"/>
        <v>8855.5999999999985</v>
      </c>
    </row>
    <row r="467" spans="1:4">
      <c r="A467" s="12" t="s">
        <v>289</v>
      </c>
      <c r="B467" s="9">
        <v>260</v>
      </c>
      <c r="C467" s="9">
        <v>-14.8</v>
      </c>
      <c r="D467">
        <f t="shared" si="7"/>
        <v>9048</v>
      </c>
    </row>
    <row r="468" spans="1:4">
      <c r="A468" s="12" t="s">
        <v>626</v>
      </c>
      <c r="B468" s="9">
        <v>263</v>
      </c>
      <c r="C468" s="9">
        <v>-15.8</v>
      </c>
      <c r="D468">
        <f t="shared" si="7"/>
        <v>9415.4</v>
      </c>
    </row>
    <row r="469" spans="1:4">
      <c r="A469" s="12" t="s">
        <v>627</v>
      </c>
      <c r="B469" s="9">
        <v>238</v>
      </c>
      <c r="C469" s="9">
        <v>-11.3</v>
      </c>
      <c r="D469">
        <f t="shared" si="7"/>
        <v>7449.4000000000005</v>
      </c>
    </row>
    <row r="470" spans="1:4">
      <c r="A470" s="10" t="s">
        <v>290</v>
      </c>
      <c r="B470" s="11"/>
      <c r="C470" s="11"/>
      <c r="D470">
        <f t="shared" si="7"/>
        <v>0</v>
      </c>
    </row>
    <row r="471" spans="1:4">
      <c r="A471" s="12" t="s">
        <v>628</v>
      </c>
      <c r="B471" s="9">
        <v>207</v>
      </c>
      <c r="C471" s="9">
        <v>-4.5</v>
      </c>
      <c r="D471">
        <f t="shared" si="7"/>
        <v>5071.5</v>
      </c>
    </row>
    <row r="472" spans="1:4">
      <c r="A472" s="12" t="s">
        <v>291</v>
      </c>
      <c r="B472" s="9">
        <v>217</v>
      </c>
      <c r="C472" s="9">
        <v>-4.9000000000000004</v>
      </c>
      <c r="D472">
        <f t="shared" si="7"/>
        <v>5403.2999999999993</v>
      </c>
    </row>
    <row r="473" spans="1:4">
      <c r="A473" s="10" t="s">
        <v>292</v>
      </c>
      <c r="B473" s="11"/>
      <c r="C473" s="11"/>
      <c r="D473">
        <f t="shared" si="7"/>
        <v>0</v>
      </c>
    </row>
    <row r="474" spans="1:4">
      <c r="A474" s="12" t="s">
        <v>629</v>
      </c>
      <c r="B474" s="9">
        <v>299</v>
      </c>
      <c r="C474" s="9">
        <v>-11.3</v>
      </c>
      <c r="D474">
        <f t="shared" si="7"/>
        <v>9358.7000000000007</v>
      </c>
    </row>
    <row r="475" spans="1:4">
      <c r="A475" s="12" t="s">
        <v>293</v>
      </c>
      <c r="B475" s="9">
        <v>296</v>
      </c>
      <c r="C475" s="9">
        <v>-13.6</v>
      </c>
      <c r="D475">
        <f t="shared" si="7"/>
        <v>9945.6</v>
      </c>
    </row>
    <row r="476" spans="1:4">
      <c r="A476" s="12" t="s">
        <v>88</v>
      </c>
      <c r="B476" s="9">
        <v>274</v>
      </c>
      <c r="C476" s="9">
        <v>-15.3</v>
      </c>
      <c r="D476">
        <f t="shared" si="7"/>
        <v>9672.1999999999989</v>
      </c>
    </row>
    <row r="477" spans="1:4">
      <c r="A477" s="12" t="s">
        <v>294</v>
      </c>
      <c r="B477" s="9">
        <v>283</v>
      </c>
      <c r="C477" s="9">
        <v>-19.8</v>
      </c>
      <c r="D477">
        <f t="shared" si="7"/>
        <v>11263.4</v>
      </c>
    </row>
    <row r="478" spans="1:4">
      <c r="A478" s="12" t="s">
        <v>630</v>
      </c>
      <c r="B478" s="9">
        <v>278</v>
      </c>
      <c r="C478" s="9">
        <v>-19</v>
      </c>
      <c r="D478">
        <f t="shared" si="7"/>
        <v>10842</v>
      </c>
    </row>
    <row r="479" spans="1:4">
      <c r="A479" s="12" t="s">
        <v>631</v>
      </c>
      <c r="B479" s="9">
        <v>278</v>
      </c>
      <c r="C479" s="9">
        <v>-19.600000000000001</v>
      </c>
      <c r="D479">
        <f t="shared" si="7"/>
        <v>11008.800000000001</v>
      </c>
    </row>
    <row r="480" spans="1:4">
      <c r="A480" s="12" t="s">
        <v>632</v>
      </c>
      <c r="B480" s="9">
        <v>283</v>
      </c>
      <c r="C480" s="9">
        <v>-15.3</v>
      </c>
      <c r="D480">
        <f t="shared" si="7"/>
        <v>9989.9</v>
      </c>
    </row>
    <row r="481" spans="1:4">
      <c r="A481" s="10" t="s">
        <v>295</v>
      </c>
      <c r="B481" s="11"/>
      <c r="C481" s="11"/>
      <c r="D481">
        <f t="shared" si="7"/>
        <v>0</v>
      </c>
    </row>
    <row r="482" spans="1:4">
      <c r="A482" s="12" t="s">
        <v>633</v>
      </c>
      <c r="B482" s="9">
        <v>263</v>
      </c>
      <c r="C482" s="9">
        <v>-13.6</v>
      </c>
      <c r="D482">
        <f t="shared" si="7"/>
        <v>8836.8000000000011</v>
      </c>
    </row>
    <row r="483" spans="1:4">
      <c r="A483" s="12" t="s">
        <v>296</v>
      </c>
      <c r="B483" s="9">
        <v>280</v>
      </c>
      <c r="C483" s="9">
        <v>-21.4</v>
      </c>
      <c r="D483">
        <f t="shared" si="7"/>
        <v>11592</v>
      </c>
    </row>
    <row r="484" spans="1:4">
      <c r="A484" s="12" t="s">
        <v>297</v>
      </c>
      <c r="B484" s="9">
        <v>259</v>
      </c>
      <c r="C484" s="9">
        <v>-21.3</v>
      </c>
      <c r="D484">
        <f t="shared" si="7"/>
        <v>10696.699999999999</v>
      </c>
    </row>
    <row r="485" spans="1:4">
      <c r="A485" s="12" t="s">
        <v>298</v>
      </c>
      <c r="B485" s="9">
        <v>265</v>
      </c>
      <c r="C485" s="9">
        <v>-20.8</v>
      </c>
      <c r="D485">
        <f t="shared" si="7"/>
        <v>10812</v>
      </c>
    </row>
    <row r="486" spans="1:4">
      <c r="A486" s="12" t="s">
        <v>299</v>
      </c>
      <c r="B486" s="9">
        <v>268</v>
      </c>
      <c r="C486" s="9">
        <v>-19.600000000000001</v>
      </c>
      <c r="D486">
        <f t="shared" si="7"/>
        <v>10612.800000000001</v>
      </c>
    </row>
    <row r="487" spans="1:4">
      <c r="A487" s="12" t="s">
        <v>300</v>
      </c>
      <c r="B487" s="9">
        <v>266</v>
      </c>
      <c r="C487" s="9">
        <v>-18.2</v>
      </c>
      <c r="D487">
        <f t="shared" si="7"/>
        <v>10161.200000000001</v>
      </c>
    </row>
    <row r="488" spans="1:4">
      <c r="A488" s="12" t="s">
        <v>634</v>
      </c>
      <c r="B488" s="9">
        <v>272</v>
      </c>
      <c r="C488" s="9">
        <v>-25</v>
      </c>
      <c r="D488">
        <f t="shared" si="7"/>
        <v>12240</v>
      </c>
    </row>
    <row r="489" spans="1:4">
      <c r="A489" s="12" t="s">
        <v>635</v>
      </c>
      <c r="B489" s="9">
        <v>259</v>
      </c>
      <c r="C489" s="9">
        <v>-18.8</v>
      </c>
      <c r="D489">
        <f t="shared" si="7"/>
        <v>10049.199999999999</v>
      </c>
    </row>
    <row r="490" spans="1:4">
      <c r="A490" s="12" t="s">
        <v>636</v>
      </c>
      <c r="B490" s="9">
        <v>255</v>
      </c>
      <c r="C490" s="9">
        <v>-13.8</v>
      </c>
      <c r="D490">
        <f t="shared" si="7"/>
        <v>8619</v>
      </c>
    </row>
    <row r="491" spans="1:4">
      <c r="A491" s="12" t="s">
        <v>301</v>
      </c>
      <c r="B491" s="9">
        <v>297</v>
      </c>
      <c r="C491" s="9">
        <v>-19.600000000000001</v>
      </c>
      <c r="D491">
        <f t="shared" si="7"/>
        <v>11761.2</v>
      </c>
    </row>
    <row r="492" spans="1:4">
      <c r="A492" s="12" t="s">
        <v>302</v>
      </c>
      <c r="B492" s="9">
        <v>296</v>
      </c>
      <c r="C492" s="9">
        <v>-19.5</v>
      </c>
      <c r="D492">
        <f t="shared" si="7"/>
        <v>11692</v>
      </c>
    </row>
    <row r="493" spans="1:4">
      <c r="A493" s="12" t="s">
        <v>637</v>
      </c>
      <c r="B493" s="9">
        <v>283</v>
      </c>
      <c r="C493" s="9">
        <v>-19.8</v>
      </c>
      <c r="D493">
        <f t="shared" si="7"/>
        <v>11263.4</v>
      </c>
    </row>
    <row r="494" spans="1:4">
      <c r="A494" s="12" t="s">
        <v>638</v>
      </c>
      <c r="B494" s="9">
        <v>256</v>
      </c>
      <c r="C494" s="9">
        <v>-16.600000000000001</v>
      </c>
      <c r="D494">
        <f t="shared" si="7"/>
        <v>9369.6</v>
      </c>
    </row>
    <row r="495" spans="1:4">
      <c r="A495" s="12" t="s">
        <v>303</v>
      </c>
      <c r="B495" s="9">
        <v>284</v>
      </c>
      <c r="C495" s="9">
        <v>-20.2</v>
      </c>
      <c r="D495">
        <f t="shared" si="7"/>
        <v>11416.800000000001</v>
      </c>
    </row>
    <row r="496" spans="1:4">
      <c r="A496" s="12" t="s">
        <v>304</v>
      </c>
      <c r="B496" s="9">
        <v>281</v>
      </c>
      <c r="C496" s="9">
        <v>-23</v>
      </c>
      <c r="D496">
        <f t="shared" si="7"/>
        <v>12083</v>
      </c>
    </row>
    <row r="497" spans="1:4">
      <c r="A497" s="12" t="s">
        <v>639</v>
      </c>
      <c r="B497" s="9">
        <v>275</v>
      </c>
      <c r="C497" s="9">
        <v>-20</v>
      </c>
      <c r="D497">
        <f t="shared" si="7"/>
        <v>11000</v>
      </c>
    </row>
    <row r="498" spans="1:4">
      <c r="A498" s="12" t="s">
        <v>640</v>
      </c>
      <c r="B498" s="9">
        <v>265</v>
      </c>
      <c r="C498" s="9">
        <v>-20.399999999999999</v>
      </c>
      <c r="D498">
        <f t="shared" si="7"/>
        <v>10706</v>
      </c>
    </row>
    <row r="499" spans="1:4">
      <c r="A499" s="12" t="s">
        <v>641</v>
      </c>
      <c r="B499" s="9">
        <v>255</v>
      </c>
      <c r="C499" s="9">
        <v>-17.899999999999999</v>
      </c>
      <c r="D499">
        <f t="shared" si="7"/>
        <v>9664.5</v>
      </c>
    </row>
    <row r="500" spans="1:4">
      <c r="A500" s="12" t="s">
        <v>305</v>
      </c>
      <c r="B500" s="9">
        <v>292</v>
      </c>
      <c r="C500" s="9">
        <v>-22.9</v>
      </c>
      <c r="D500">
        <f t="shared" si="7"/>
        <v>12526.8</v>
      </c>
    </row>
    <row r="501" spans="1:4">
      <c r="A501" s="12" t="s">
        <v>642</v>
      </c>
      <c r="B501" s="9">
        <v>254</v>
      </c>
      <c r="C501" s="9">
        <v>-22.7</v>
      </c>
      <c r="D501">
        <f t="shared" si="7"/>
        <v>10845.800000000001</v>
      </c>
    </row>
    <row r="502" spans="1:4">
      <c r="A502" s="12" t="s">
        <v>643</v>
      </c>
      <c r="B502" s="9">
        <v>295</v>
      </c>
      <c r="C502" s="9">
        <v>-19.7</v>
      </c>
      <c r="D502">
        <f t="shared" si="7"/>
        <v>11711.5</v>
      </c>
    </row>
    <row r="503" spans="1:4">
      <c r="A503" s="12" t="s">
        <v>644</v>
      </c>
      <c r="B503" s="9">
        <v>258</v>
      </c>
      <c r="C503" s="9">
        <v>-14.3</v>
      </c>
      <c r="D503">
        <f t="shared" si="7"/>
        <v>8849.4</v>
      </c>
    </row>
    <row r="504" spans="1:4">
      <c r="A504" s="12" t="s">
        <v>645</v>
      </c>
      <c r="B504" s="9">
        <v>270</v>
      </c>
      <c r="C504" s="9">
        <v>-14.8</v>
      </c>
      <c r="D504">
        <f t="shared" si="7"/>
        <v>9396</v>
      </c>
    </row>
    <row r="505" spans="1:4">
      <c r="A505" s="12" t="s">
        <v>306</v>
      </c>
      <c r="B505" s="9">
        <v>272</v>
      </c>
      <c r="C505" s="9">
        <v>-23.8</v>
      </c>
      <c r="D505">
        <f t="shared" si="7"/>
        <v>11913.599999999999</v>
      </c>
    </row>
    <row r="506" spans="1:4">
      <c r="A506" s="12" t="s">
        <v>307</v>
      </c>
      <c r="B506" s="9">
        <v>263</v>
      </c>
      <c r="C506" s="9">
        <v>-17.7</v>
      </c>
      <c r="D506">
        <f t="shared" si="7"/>
        <v>9915.1</v>
      </c>
    </row>
    <row r="507" spans="1:4">
      <c r="A507" s="12" t="s">
        <v>308</v>
      </c>
      <c r="B507" s="9">
        <v>253</v>
      </c>
      <c r="C507" s="9">
        <v>-14.2</v>
      </c>
      <c r="D507">
        <f t="shared" si="7"/>
        <v>8652.6</v>
      </c>
    </row>
    <row r="508" spans="1:4">
      <c r="A508" s="12" t="s">
        <v>646</v>
      </c>
      <c r="B508" s="9">
        <v>277</v>
      </c>
      <c r="C508" s="9">
        <v>-25.4</v>
      </c>
      <c r="D508">
        <f t="shared" si="7"/>
        <v>12575.8</v>
      </c>
    </row>
    <row r="509" spans="1:4">
      <c r="A509" s="12" t="s">
        <v>647</v>
      </c>
      <c r="B509" s="9">
        <v>253</v>
      </c>
      <c r="C509" s="9">
        <v>-15.7</v>
      </c>
      <c r="D509">
        <f t="shared" si="7"/>
        <v>9032.1</v>
      </c>
    </row>
    <row r="510" spans="1:4">
      <c r="A510" s="12" t="s">
        <v>648</v>
      </c>
      <c r="B510" s="9">
        <v>287</v>
      </c>
      <c r="C510" s="9">
        <v>-18.899999999999999</v>
      </c>
      <c r="D510">
        <f t="shared" si="7"/>
        <v>11164.3</v>
      </c>
    </row>
    <row r="511" spans="1:4">
      <c r="A511" s="12" t="s">
        <v>309</v>
      </c>
      <c r="B511" s="9">
        <v>260</v>
      </c>
      <c r="C511" s="9">
        <v>-21.7</v>
      </c>
      <c r="D511">
        <f t="shared" si="7"/>
        <v>10842</v>
      </c>
    </row>
    <row r="512" spans="1:4">
      <c r="A512" s="12" t="s">
        <v>310</v>
      </c>
      <c r="B512" s="9">
        <v>261</v>
      </c>
      <c r="C512" s="9">
        <v>-19.600000000000001</v>
      </c>
      <c r="D512">
        <f t="shared" si="7"/>
        <v>10335.6</v>
      </c>
    </row>
    <row r="513" spans="1:4">
      <c r="A513" s="12" t="s">
        <v>649</v>
      </c>
      <c r="B513" s="9">
        <v>308</v>
      </c>
      <c r="C513" s="9">
        <v>-19.3</v>
      </c>
      <c r="D513">
        <f t="shared" si="7"/>
        <v>12104.4</v>
      </c>
    </row>
    <row r="514" spans="1:4">
      <c r="A514" s="12" t="s">
        <v>650</v>
      </c>
      <c r="B514" s="9">
        <v>277</v>
      </c>
      <c r="C514" s="9">
        <v>-19.8</v>
      </c>
      <c r="D514">
        <f t="shared" si="7"/>
        <v>11024.599999999999</v>
      </c>
    </row>
    <row r="515" spans="1:4">
      <c r="A515" s="12" t="s">
        <v>651</v>
      </c>
      <c r="B515" s="9">
        <v>257</v>
      </c>
      <c r="C515" s="9">
        <v>-16.8</v>
      </c>
      <c r="D515">
        <f t="shared" si="7"/>
        <v>9457.5999999999985</v>
      </c>
    </row>
    <row r="516" spans="1:4">
      <c r="A516" s="12" t="s">
        <v>652</v>
      </c>
      <c r="B516" s="9">
        <v>284</v>
      </c>
      <c r="C516" s="9">
        <v>-21.4</v>
      </c>
      <c r="D516">
        <f t="shared" si="7"/>
        <v>11757.6</v>
      </c>
    </row>
    <row r="517" spans="1:4">
      <c r="A517" s="12" t="s">
        <v>311</v>
      </c>
      <c r="B517" s="9">
        <v>270</v>
      </c>
      <c r="C517" s="9">
        <v>-18</v>
      </c>
      <c r="D517">
        <f t="shared" si="7"/>
        <v>10260</v>
      </c>
    </row>
    <row r="518" spans="1:4">
      <c r="A518" s="12" t="s">
        <v>312</v>
      </c>
      <c r="B518" s="9">
        <v>292</v>
      </c>
      <c r="C518" s="9">
        <v>-17.399999999999999</v>
      </c>
      <c r="D518">
        <f t="shared" si="7"/>
        <v>10920.8</v>
      </c>
    </row>
    <row r="519" spans="1:4">
      <c r="A519" s="12" t="s">
        <v>653</v>
      </c>
      <c r="B519" s="9">
        <v>273</v>
      </c>
      <c r="C519" s="9">
        <v>-18.899999999999999</v>
      </c>
      <c r="D519">
        <f t="shared" si="7"/>
        <v>10619.699999999999</v>
      </c>
    </row>
    <row r="520" spans="1:4">
      <c r="A520" s="12" t="s">
        <v>313</v>
      </c>
      <c r="B520" s="9">
        <v>262</v>
      </c>
      <c r="C520" s="9">
        <v>-17.100000000000001</v>
      </c>
      <c r="D520">
        <f t="shared" si="7"/>
        <v>9720.2000000000007</v>
      </c>
    </row>
    <row r="521" spans="1:4">
      <c r="A521" s="12" t="s">
        <v>654</v>
      </c>
      <c r="B521" s="9">
        <v>269</v>
      </c>
      <c r="C521" s="9">
        <v>-23.3</v>
      </c>
      <c r="D521">
        <f t="shared" si="7"/>
        <v>11647.699999999999</v>
      </c>
    </row>
    <row r="522" spans="1:4">
      <c r="A522" s="12" t="s">
        <v>314</v>
      </c>
      <c r="B522" s="9">
        <v>266</v>
      </c>
      <c r="C522" s="9">
        <v>-15.8</v>
      </c>
      <c r="D522">
        <f t="shared" ref="D522:D585" si="8">(20-C522)*B522</f>
        <v>9522.7999999999993</v>
      </c>
    </row>
    <row r="523" spans="1:4">
      <c r="A523" s="12" t="s">
        <v>315</v>
      </c>
      <c r="B523" s="9">
        <v>262</v>
      </c>
      <c r="C523" s="9">
        <v>-15.7</v>
      </c>
      <c r="D523">
        <f t="shared" si="8"/>
        <v>9353.4000000000015</v>
      </c>
    </row>
    <row r="524" spans="1:4">
      <c r="A524" s="12" t="s">
        <v>655</v>
      </c>
      <c r="B524" s="9">
        <v>251</v>
      </c>
      <c r="C524" s="9">
        <v>-20.8</v>
      </c>
      <c r="D524">
        <f t="shared" si="8"/>
        <v>10240.799999999999</v>
      </c>
    </row>
    <row r="525" spans="1:4">
      <c r="A525" s="12" t="s">
        <v>316</v>
      </c>
      <c r="B525" s="9">
        <v>259</v>
      </c>
      <c r="C525" s="9">
        <v>-18.899999999999999</v>
      </c>
      <c r="D525">
        <f t="shared" si="8"/>
        <v>10075.1</v>
      </c>
    </row>
    <row r="526" spans="1:4">
      <c r="A526" s="12" t="s">
        <v>656</v>
      </c>
      <c r="B526" s="9">
        <v>267</v>
      </c>
      <c r="C526" s="9">
        <v>-24.1</v>
      </c>
      <c r="D526">
        <f t="shared" si="8"/>
        <v>11774.7</v>
      </c>
    </row>
    <row r="527" spans="1:4">
      <c r="A527" s="12" t="s">
        <v>657</v>
      </c>
      <c r="B527" s="9">
        <v>266</v>
      </c>
      <c r="C527" s="9">
        <v>-15.4</v>
      </c>
      <c r="D527">
        <f t="shared" si="8"/>
        <v>9416.4</v>
      </c>
    </row>
    <row r="528" spans="1:4">
      <c r="A528" s="12" t="s">
        <v>317</v>
      </c>
      <c r="B528" s="9">
        <v>239</v>
      </c>
      <c r="C528" s="9">
        <v>-21.8</v>
      </c>
      <c r="D528">
        <f t="shared" si="8"/>
        <v>9990.1999999999989</v>
      </c>
    </row>
    <row r="529" spans="1:4">
      <c r="A529" s="12" t="s">
        <v>658</v>
      </c>
      <c r="B529" s="9">
        <v>282</v>
      </c>
      <c r="C529" s="9">
        <v>-20.8</v>
      </c>
      <c r="D529">
        <f t="shared" si="8"/>
        <v>11505.599999999999</v>
      </c>
    </row>
    <row r="530" spans="1:4">
      <c r="A530" s="12" t="s">
        <v>318</v>
      </c>
      <c r="B530" s="9">
        <v>284</v>
      </c>
      <c r="C530" s="9">
        <v>-18.5</v>
      </c>
      <c r="D530">
        <f t="shared" si="8"/>
        <v>10934</v>
      </c>
    </row>
    <row r="531" spans="1:4">
      <c r="A531" s="12" t="s">
        <v>659</v>
      </c>
      <c r="B531" s="9">
        <v>252</v>
      </c>
      <c r="C531" s="9">
        <v>-20.9</v>
      </c>
      <c r="D531">
        <f t="shared" si="8"/>
        <v>10306.799999999999</v>
      </c>
    </row>
    <row r="532" spans="1:4">
      <c r="A532" s="10" t="s">
        <v>319</v>
      </c>
      <c r="B532" s="11"/>
      <c r="C532" s="11"/>
      <c r="D532">
        <f t="shared" si="8"/>
        <v>0</v>
      </c>
    </row>
    <row r="533" spans="1:4">
      <c r="A533" s="12" t="s">
        <v>320</v>
      </c>
      <c r="B533" s="9">
        <v>323</v>
      </c>
      <c r="C533" s="9">
        <v>-7.3</v>
      </c>
      <c r="D533">
        <f t="shared" si="8"/>
        <v>8817.9</v>
      </c>
    </row>
    <row r="534" spans="1:4">
      <c r="A534" s="12" t="s">
        <v>660</v>
      </c>
      <c r="B534" s="9">
        <v>298</v>
      </c>
      <c r="C534" s="9">
        <v>-5.6</v>
      </c>
      <c r="D534">
        <f t="shared" si="8"/>
        <v>7628.8</v>
      </c>
    </row>
    <row r="535" spans="1:4">
      <c r="A535" s="12" t="s">
        <v>661</v>
      </c>
      <c r="B535" s="9">
        <v>316</v>
      </c>
      <c r="C535" s="9">
        <v>-2.4</v>
      </c>
      <c r="D535">
        <f t="shared" si="8"/>
        <v>7078.4</v>
      </c>
    </row>
    <row r="536" spans="1:4">
      <c r="A536" s="12" t="s">
        <v>321</v>
      </c>
      <c r="B536" s="9">
        <v>285</v>
      </c>
      <c r="C536" s="9">
        <v>-7.1</v>
      </c>
      <c r="D536">
        <f t="shared" si="8"/>
        <v>7723.5</v>
      </c>
    </row>
    <row r="537" spans="1:4">
      <c r="A537" s="12" t="s">
        <v>662</v>
      </c>
      <c r="B537" s="9">
        <v>289</v>
      </c>
      <c r="C537" s="9">
        <v>-7.5</v>
      </c>
      <c r="D537">
        <f t="shared" si="8"/>
        <v>7947.5</v>
      </c>
    </row>
    <row r="538" spans="1:4">
      <c r="A538" s="12" t="s">
        <v>322</v>
      </c>
      <c r="B538" s="9">
        <v>330</v>
      </c>
      <c r="C538" s="9">
        <v>-6.2</v>
      </c>
      <c r="D538">
        <f t="shared" si="8"/>
        <v>8646</v>
      </c>
    </row>
    <row r="539" spans="1:4">
      <c r="A539" s="12" t="s">
        <v>323</v>
      </c>
      <c r="B539" s="9">
        <v>296</v>
      </c>
      <c r="C539" s="9">
        <v>-8.6</v>
      </c>
      <c r="D539">
        <f t="shared" si="8"/>
        <v>8465.6</v>
      </c>
    </row>
    <row r="540" spans="1:4">
      <c r="A540" s="10" t="s">
        <v>324</v>
      </c>
      <c r="B540" s="11"/>
      <c r="C540" s="11"/>
      <c r="D540">
        <f t="shared" si="8"/>
        <v>0</v>
      </c>
    </row>
    <row r="541" spans="1:4">
      <c r="A541" s="12" t="s">
        <v>325</v>
      </c>
      <c r="B541" s="9">
        <v>221</v>
      </c>
      <c r="C541" s="9">
        <v>-4</v>
      </c>
      <c r="D541">
        <f t="shared" si="8"/>
        <v>5304</v>
      </c>
    </row>
  </sheetData>
  <sheetProtection algorithmName="SHA-512" hashValue="ppi6agzX8YBmXGlMVFDmwRYZ2M7pNL4yKotK54hbqtQr1XjvRAQ07G7Lmfw34EllwoFf0FJkEvV9m2kPLaeYlQ==" saltValue="wDphkRgqe6X7uy5pkplk0Q==" spinCount="100000" sheet="1" objects="1" scenarios="1"/>
  <mergeCells count="6">
    <mergeCell ref="B3:B4"/>
    <mergeCell ref="C3:C4"/>
    <mergeCell ref="A6:C6"/>
    <mergeCell ref="B1:C1"/>
    <mergeCell ref="B2:C2"/>
    <mergeCell ref="A1:A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C17"/>
  <sheetViews>
    <sheetView topLeftCell="A5" workbookViewId="0">
      <selection activeCell="H191" sqref="H191"/>
    </sheetView>
  </sheetViews>
  <sheetFormatPr defaultRowHeight="15"/>
  <cols>
    <col min="1" max="1" width="7.28515625" customWidth="1"/>
    <col min="2" max="2" width="35.140625" customWidth="1"/>
    <col min="3" max="3" width="42.7109375" customWidth="1"/>
  </cols>
  <sheetData>
    <row r="1" spans="1:3" ht="15.75">
      <c r="A1" s="16" t="s">
        <v>478</v>
      </c>
    </row>
    <row r="2" spans="1:3" ht="16.5" thickBot="1">
      <c r="A2" s="1"/>
    </row>
    <row r="3" spans="1:3" ht="158.25" thickBot="1">
      <c r="A3" s="17" t="s">
        <v>479</v>
      </c>
      <c r="B3" s="5" t="s">
        <v>480</v>
      </c>
      <c r="C3" s="5" t="s">
        <v>481</v>
      </c>
    </row>
    <row r="4" spans="1:3" ht="16.5" thickBot="1">
      <c r="A4" s="6" t="s">
        <v>482</v>
      </c>
      <c r="B4" s="4" t="s">
        <v>483</v>
      </c>
      <c r="C4" s="4" t="s">
        <v>484</v>
      </c>
    </row>
    <row r="5" spans="1:3" ht="16.5" thickBot="1">
      <c r="A5" s="6" t="s">
        <v>485</v>
      </c>
      <c r="B5" s="4" t="s">
        <v>483</v>
      </c>
      <c r="C5" s="4" t="s">
        <v>486</v>
      </c>
    </row>
    <row r="6" spans="1:3" ht="16.5" thickBot="1">
      <c r="A6" s="6" t="s">
        <v>487</v>
      </c>
      <c r="B6" s="4" t="s">
        <v>488</v>
      </c>
      <c r="C6" s="4" t="s">
        <v>489</v>
      </c>
    </row>
    <row r="7" spans="1:3" ht="16.5" thickBot="1">
      <c r="A7" s="6" t="s">
        <v>28</v>
      </c>
      <c r="B7" s="4" t="s">
        <v>490</v>
      </c>
      <c r="C7" s="4" t="s">
        <v>491</v>
      </c>
    </row>
    <row r="8" spans="1:3" ht="16.5" thickBot="1">
      <c r="A8" s="6" t="s">
        <v>27</v>
      </c>
      <c r="B8" s="4" t="s">
        <v>492</v>
      </c>
      <c r="C8" s="4" t="s">
        <v>493</v>
      </c>
    </row>
    <row r="9" spans="1:3" ht="16.5" thickBot="1">
      <c r="A9" s="6" t="s">
        <v>494</v>
      </c>
      <c r="B9" s="4" t="s">
        <v>495</v>
      </c>
      <c r="C9" s="4" t="s">
        <v>496</v>
      </c>
    </row>
    <row r="10" spans="1:3" ht="16.5" thickBot="1">
      <c r="A10" s="6" t="s">
        <v>497</v>
      </c>
      <c r="B10" s="4" t="s">
        <v>498</v>
      </c>
      <c r="C10" s="4" t="s">
        <v>499</v>
      </c>
    </row>
    <row r="11" spans="1:3" ht="16.5" thickBot="1">
      <c r="A11" s="6" t="s">
        <v>500</v>
      </c>
      <c r="B11" s="4" t="s">
        <v>501</v>
      </c>
      <c r="C11" s="4" t="s">
        <v>502</v>
      </c>
    </row>
    <row r="12" spans="1:3" ht="16.5" thickBot="1">
      <c r="A12" s="6" t="s">
        <v>503</v>
      </c>
      <c r="B12" s="4" t="s">
        <v>504</v>
      </c>
      <c r="C12" s="4" t="s">
        <v>505</v>
      </c>
    </row>
    <row r="17" spans="2:2">
      <c r="B17">
        <v>-60</v>
      </c>
    </row>
  </sheetData>
  <sheetProtection algorithmName="SHA-512" hashValue="iwTc5aPZfx28aAtyciN4b8gVoSf/FlyGARc4BqEEy5Q3Dnj1WZpPMJ+AOBwePtZMS0q1S8PYMh/IsINEQvyztg==" saltValue="tecRN+heQKy87Td7n2d2B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77</vt:i4>
      </vt:variant>
    </vt:vector>
  </HeadingPairs>
  <TitlesOfParts>
    <vt:vector size="83" baseType="lpstr">
      <vt:lpstr>Лист2</vt:lpstr>
      <vt:lpstr>ГОСП баз</vt:lpstr>
      <vt:lpstr>ГОСП баз (2)</vt:lpstr>
      <vt:lpstr>ГОСП факт</vt:lpstr>
      <vt:lpstr>Лист4</vt:lpstr>
      <vt:lpstr>Лист3</vt:lpstr>
      <vt:lpstr>а</vt:lpstr>
      <vt:lpstr>а1</vt:lpstr>
      <vt:lpstr>а2</vt:lpstr>
      <vt:lpstr>б</vt:lpstr>
      <vt:lpstr>б1</vt:lpstr>
      <vt:lpstr>в</vt:lpstr>
      <vt:lpstr>в2</vt:lpstr>
      <vt:lpstr>г</vt:lpstr>
      <vt:lpstr>г1</vt:lpstr>
      <vt:lpstr>г2</vt:lpstr>
      <vt:lpstr>д</vt:lpstr>
      <vt:lpstr>д1</vt:lpstr>
      <vt:lpstr>д2</vt:lpstr>
      <vt:lpstr>е</vt:lpstr>
      <vt:lpstr>е1</vt:lpstr>
      <vt:lpstr>е2</vt:lpstr>
      <vt:lpstr>ж</vt:lpstr>
      <vt:lpstr>ж1</vt:lpstr>
      <vt:lpstr>ж2</vt:lpstr>
      <vt:lpstr>з</vt:lpstr>
      <vt:lpstr>з1</vt:lpstr>
      <vt:lpstr>з2</vt:lpstr>
      <vt:lpstr>и</vt:lpstr>
      <vt:lpstr>и1</vt:lpstr>
      <vt:lpstr>к</vt:lpstr>
      <vt:lpstr>к1</vt:lpstr>
      <vt:lpstr>л</vt:lpstr>
      <vt:lpstr>л1</vt:lpstr>
      <vt:lpstr>л2</vt:lpstr>
      <vt:lpstr>м</vt:lpstr>
      <vt:lpstr>м1</vt:lpstr>
      <vt:lpstr>м2</vt:lpstr>
      <vt:lpstr>н</vt:lpstr>
      <vt:lpstr>н1</vt:lpstr>
      <vt:lpstr>н2</vt:lpstr>
      <vt:lpstr>о</vt:lpstr>
      <vt:lpstr>о1</vt:lpstr>
      <vt:lpstr>о2</vt:lpstr>
      <vt:lpstr>Лист2!Область_печати</vt:lpstr>
      <vt:lpstr>п</vt:lpstr>
      <vt:lpstr>п1</vt:lpstr>
      <vt:lpstr>п2</vt:lpstr>
      <vt:lpstr>р</vt:lpstr>
      <vt:lpstr>р1</vt:lpstr>
      <vt:lpstr>р2</vt:lpstr>
      <vt:lpstr>с</vt:lpstr>
      <vt:lpstr>с1</vt:lpstr>
      <vt:lpstr>с2</vt:lpstr>
      <vt:lpstr>т</vt:lpstr>
      <vt:lpstr>т1</vt:lpstr>
      <vt:lpstr>т2</vt:lpstr>
      <vt:lpstr>у</vt:lpstr>
      <vt:lpstr>у1</vt:lpstr>
      <vt:lpstr>у2</vt:lpstr>
      <vt:lpstr>ф</vt:lpstr>
      <vt:lpstr>ф1</vt:lpstr>
      <vt:lpstr>ф2</vt:lpstr>
      <vt:lpstr>х</vt:lpstr>
      <vt:lpstr>х1</vt:lpstr>
      <vt:lpstr>х2</vt:lpstr>
      <vt:lpstr>ц</vt:lpstr>
      <vt:lpstr>ц1</vt:lpstr>
      <vt:lpstr>ц2</vt:lpstr>
      <vt:lpstr>ч</vt:lpstr>
      <vt:lpstr>ч1</vt:lpstr>
      <vt:lpstr>ч2</vt:lpstr>
      <vt:lpstr>ш</vt:lpstr>
      <vt:lpstr>ш1</vt:lpstr>
      <vt:lpstr>ш2</vt:lpstr>
      <vt:lpstr>щ</vt:lpstr>
      <vt:lpstr>щ1</vt:lpstr>
      <vt:lpstr>э</vt:lpstr>
      <vt:lpstr>э1</vt:lpstr>
      <vt:lpstr>ю</vt:lpstr>
      <vt:lpstr>ю1</vt:lpstr>
      <vt:lpstr>я</vt:lpstr>
      <vt:lpstr>я1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</dc:creator>
  <cp:lastModifiedBy>Ольга</cp:lastModifiedBy>
  <cp:lastPrinted>2019-02-28T17:58:57Z</cp:lastPrinted>
  <dcterms:created xsi:type="dcterms:W3CDTF">2016-12-07T12:35:13Z</dcterms:created>
  <dcterms:modified xsi:type="dcterms:W3CDTF">2019-02-28T17:59:14Z</dcterms:modified>
</cp:coreProperties>
</file>